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6925"/>
  <workbookPr defaultThemeVersion="124226"/>
  <mc:AlternateContent xmlns:mc="http://schemas.openxmlformats.org/markup-compatibility/2006">
    <mc:Choice Requires="x15">
      <x15ac:absPath xmlns:x15ac="http://schemas.microsoft.com/office/spreadsheetml/2010/11/ac" url="F:\BOQ tender office\"/>
    </mc:Choice>
  </mc:AlternateContent>
  <bookViews>
    <workbookView xWindow="480" yWindow="300" windowWidth="15600" windowHeight="8325"/>
  </bookViews>
  <sheets>
    <sheet name="CONFERENCE HALL" sheetId="17" r:id="rId1"/>
    <sheet name="SPORTS ROOMS" sheetId="20" r:id="rId2"/>
    <sheet name="ANNEXURE-A" sheetId="18" r:id="rId3"/>
  </sheets>
  <definedNames>
    <definedName name="_xlnm.Print_Area" localSheetId="2">'ANNEXURE-A'!$A$1:$I$25</definedName>
    <definedName name="_xlnm.Print_Area" localSheetId="0">'CONFERENCE HALL'!$A$1:$N$292</definedName>
    <definedName name="_xlnm.Print_Area" localSheetId="1">'SPORTS ROOMS'!$A$1:$N$219</definedName>
    <definedName name="_xlnm.Print_Titles" localSheetId="0">'CONFERENCE HALL'!$8:$9</definedName>
    <definedName name="_xlnm.Print_Titles" localSheetId="1">'SPORTS ROOMS'!$8:$9</definedName>
  </definedNames>
  <calcPr calcId="162913"/>
</workbook>
</file>

<file path=xl/calcChain.xml><?xml version="1.0" encoding="utf-8"?>
<calcChain xmlns="http://schemas.openxmlformats.org/spreadsheetml/2006/main">
  <c r="K278" i="17" l="1"/>
  <c r="N278" i="17" s="1"/>
  <c r="N286" i="17"/>
  <c r="N287" i="17"/>
  <c r="N288" i="17"/>
  <c r="N289" i="17"/>
  <c r="N290" i="17"/>
  <c r="N291" i="17"/>
  <c r="N285" i="17"/>
  <c r="N284" i="17"/>
  <c r="N283" i="17"/>
  <c r="N282" i="17"/>
  <c r="N281" i="17"/>
  <c r="K280" i="17"/>
  <c r="N280" i="17" s="1"/>
  <c r="K279" i="17"/>
  <c r="N279" i="17" s="1"/>
  <c r="K277" i="17"/>
  <c r="N277" i="17" s="1"/>
  <c r="H205" i="20" l="1"/>
  <c r="H204" i="20"/>
  <c r="J210" i="20"/>
  <c r="J215" i="20"/>
  <c r="J214" i="20"/>
  <c r="J209" i="20"/>
  <c r="K60" i="20"/>
  <c r="K81" i="20"/>
  <c r="K80" i="20"/>
  <c r="K79" i="20"/>
  <c r="K78" i="20"/>
  <c r="K72" i="20" l="1"/>
  <c r="K71" i="20"/>
  <c r="K65" i="20"/>
  <c r="K199" i="20"/>
  <c r="K198" i="20"/>
  <c r="K197" i="20"/>
  <c r="K73" i="20" l="1"/>
  <c r="N69" i="20" s="1"/>
  <c r="H95" i="20"/>
  <c r="H120" i="20" s="1"/>
  <c r="H94" i="20"/>
  <c r="H119" i="20" s="1"/>
  <c r="K151" i="20"/>
  <c r="K143" i="20"/>
  <c r="K141" i="20"/>
  <c r="K147" i="20"/>
  <c r="K148" i="20" s="1"/>
  <c r="H183" i="20"/>
  <c r="K183" i="20" s="1"/>
  <c r="K188" i="20"/>
  <c r="K187" i="20"/>
  <c r="K186" i="20"/>
  <c r="J182" i="20"/>
  <c r="J194" i="20" s="1"/>
  <c r="J181" i="20"/>
  <c r="J193" i="20" s="1"/>
  <c r="J180" i="20"/>
  <c r="J192" i="20" s="1"/>
  <c r="H182" i="20"/>
  <c r="H194" i="20" s="1"/>
  <c r="H181" i="20"/>
  <c r="H193" i="20" s="1"/>
  <c r="H180" i="20"/>
  <c r="H192" i="20" s="1"/>
  <c r="G173" i="20"/>
  <c r="K173" i="20" s="1"/>
  <c r="G172" i="20"/>
  <c r="K172" i="20" s="1"/>
  <c r="K159" i="20"/>
  <c r="K164" i="20"/>
  <c r="K163" i="20"/>
  <c r="K162" i="20"/>
  <c r="K160" i="20"/>
  <c r="K167" i="20"/>
  <c r="K158" i="20"/>
  <c r="K157" i="20"/>
  <c r="K140" i="20"/>
  <c r="K139" i="20"/>
  <c r="K138" i="20"/>
  <c r="K137" i="20"/>
  <c r="G121" i="20"/>
  <c r="C121" i="20"/>
  <c r="G120" i="20"/>
  <c r="C120" i="20"/>
  <c r="G119" i="20"/>
  <c r="C119" i="20"/>
  <c r="G118" i="20"/>
  <c r="C118" i="20"/>
  <c r="K110" i="20"/>
  <c r="K103" i="20"/>
  <c r="C103" i="20"/>
  <c r="K102" i="20"/>
  <c r="C102" i="20"/>
  <c r="K101" i="20"/>
  <c r="C101" i="20"/>
  <c r="H96" i="20"/>
  <c r="H121" i="20" s="1"/>
  <c r="H93" i="20"/>
  <c r="H118" i="20" s="1"/>
  <c r="K87" i="20"/>
  <c r="K64" i="20"/>
  <c r="K67" i="20" s="1"/>
  <c r="K59" i="20"/>
  <c r="K52" i="20"/>
  <c r="K51" i="20"/>
  <c r="K45" i="20"/>
  <c r="K44" i="20"/>
  <c r="K38" i="20"/>
  <c r="G32" i="20"/>
  <c r="G31" i="20"/>
  <c r="C31" i="20"/>
  <c r="K17" i="20"/>
  <c r="H199" i="17"/>
  <c r="G199" i="17"/>
  <c r="G198" i="17"/>
  <c r="C199" i="17"/>
  <c r="C198" i="17"/>
  <c r="G197" i="17"/>
  <c r="C197" i="17"/>
  <c r="G196" i="17"/>
  <c r="C196" i="17"/>
  <c r="G195" i="17"/>
  <c r="C195" i="17"/>
  <c r="K104" i="20" l="1"/>
  <c r="N99" i="20" s="1"/>
  <c r="N105" i="20" s="1"/>
  <c r="K199" i="17"/>
  <c r="K166" i="20"/>
  <c r="K168" i="20" s="1"/>
  <c r="K170" i="20" s="1"/>
  <c r="K204" i="20"/>
  <c r="H209" i="20"/>
  <c r="K192" i="20"/>
  <c r="K194" i="20"/>
  <c r="K193" i="20"/>
  <c r="K118" i="20"/>
  <c r="K120" i="20"/>
  <c r="K174" i="20"/>
  <c r="K176" i="20" s="1"/>
  <c r="K180" i="20"/>
  <c r="K182" i="20"/>
  <c r="K111" i="20"/>
  <c r="N107" i="20" s="1"/>
  <c r="N112" i="20" s="1"/>
  <c r="K181" i="20"/>
  <c r="N146" i="20"/>
  <c r="K152" i="20"/>
  <c r="N150" i="20" s="1"/>
  <c r="K61" i="20"/>
  <c r="N56" i="20" s="1"/>
  <c r="K119" i="20"/>
  <c r="K121" i="20"/>
  <c r="K46" i="20"/>
  <c r="N46" i="20" s="1"/>
  <c r="N63" i="20"/>
  <c r="K82" i="20"/>
  <c r="N75" i="20" s="1"/>
  <c r="K88" i="20"/>
  <c r="N84" i="20" s="1"/>
  <c r="H32" i="20"/>
  <c r="K32" i="20" s="1"/>
  <c r="K39" i="20"/>
  <c r="K144" i="20"/>
  <c r="N144" i="20" s="1"/>
  <c r="H31" i="20"/>
  <c r="K31" i="20" s="1"/>
  <c r="K16" i="20"/>
  <c r="K93" i="20"/>
  <c r="K94" i="20"/>
  <c r="K95" i="20"/>
  <c r="K96" i="20"/>
  <c r="H210" i="20" l="1"/>
  <c r="K210" i="20" s="1"/>
  <c r="K205" i="20"/>
  <c r="K206" i="20" s="1"/>
  <c r="N202" i="20" s="1"/>
  <c r="H214" i="20"/>
  <c r="K214" i="20" s="1"/>
  <c r="K209" i="20"/>
  <c r="K200" i="20"/>
  <c r="N200" i="20" s="1"/>
  <c r="K189" i="20"/>
  <c r="N179" i="20" s="1"/>
  <c r="K122" i="20"/>
  <c r="N116" i="20" s="1"/>
  <c r="K177" i="20"/>
  <c r="N177" i="20" s="1"/>
  <c r="K40" i="20"/>
  <c r="N35" i="20" s="1"/>
  <c r="K97" i="20"/>
  <c r="N91" i="20" s="1"/>
  <c r="K18" i="20"/>
  <c r="K33" i="20"/>
  <c r="N27" i="20" s="1"/>
  <c r="H215" i="20" l="1"/>
  <c r="K215" i="20" s="1"/>
  <c r="K216" i="20" s="1"/>
  <c r="N213" i="20" s="1"/>
  <c r="K211" i="20"/>
  <c r="N208" i="20" s="1"/>
  <c r="N13" i="20"/>
  <c r="H23" i="20"/>
  <c r="K23" i="20" s="1"/>
  <c r="K24" i="20" s="1"/>
  <c r="N21" i="20" s="1"/>
  <c r="K50" i="20"/>
  <c r="K53" i="20" s="1"/>
  <c r="N48" i="20" l="1"/>
  <c r="K126" i="20"/>
  <c r="K130" i="20" s="1"/>
  <c r="N128" i="20" s="1"/>
  <c r="N218" i="20" l="1"/>
  <c r="N124" i="20"/>
  <c r="K268" i="17" l="1"/>
  <c r="K246" i="17"/>
  <c r="K245" i="17"/>
  <c r="K243" i="17"/>
  <c r="K242" i="17"/>
  <c r="K241" i="17"/>
  <c r="K240" i="17"/>
  <c r="K239" i="17"/>
  <c r="K238" i="17"/>
  <c r="K237" i="17"/>
  <c r="K220" i="17"/>
  <c r="K219" i="17"/>
  <c r="K218" i="17"/>
  <c r="K217" i="17"/>
  <c r="K215" i="17"/>
  <c r="K214" i="17"/>
  <c r="K150" i="17"/>
  <c r="K149" i="17"/>
  <c r="K147" i="17"/>
  <c r="K146" i="17"/>
  <c r="K145" i="17"/>
  <c r="K144" i="17"/>
  <c r="K143" i="17"/>
  <c r="K92" i="17"/>
  <c r="K91" i="17"/>
  <c r="K88" i="17"/>
  <c r="K87" i="17"/>
  <c r="K86" i="17"/>
  <c r="I64" i="17"/>
  <c r="J64" i="17"/>
  <c r="J63" i="17"/>
  <c r="I63" i="17"/>
  <c r="G64" i="17"/>
  <c r="G63" i="17"/>
  <c r="C64" i="17"/>
  <c r="C63" i="17"/>
  <c r="K74" i="17"/>
  <c r="K27" i="17"/>
  <c r="K26" i="17"/>
  <c r="K21" i="17"/>
  <c r="K260" i="17"/>
  <c r="K262" i="17" s="1"/>
  <c r="K253" i="17"/>
  <c r="C22" i="18"/>
  <c r="D22" i="18" s="1"/>
  <c r="G22" i="18" s="1"/>
  <c r="K273" i="17"/>
  <c r="K272" i="17"/>
  <c r="K267" i="17"/>
  <c r="K266" i="17"/>
  <c r="K255" i="17"/>
  <c r="C18" i="18"/>
  <c r="D18" i="18" s="1"/>
  <c r="G18" i="18" s="1"/>
  <c r="K252" i="17"/>
  <c r="K251" i="17"/>
  <c r="K254" i="17" l="1"/>
  <c r="K256" i="17" s="1"/>
  <c r="K258" i="17" s="1"/>
  <c r="K269" i="17"/>
  <c r="N265" i="17" s="1"/>
  <c r="K63" i="17"/>
  <c r="K274" i="17"/>
  <c r="N271" i="17" s="1"/>
  <c r="K64" i="17"/>
  <c r="K263" i="17" l="1"/>
  <c r="N263" i="17" s="1"/>
  <c r="K236" i="17"/>
  <c r="K247" i="17" l="1"/>
  <c r="N235" i="17" s="1"/>
  <c r="K232" i="17" l="1"/>
  <c r="K231" i="17"/>
  <c r="K227" i="17"/>
  <c r="K233" i="17" l="1"/>
  <c r="N230" i="17" s="1"/>
  <c r="K226" i="17" l="1"/>
  <c r="K228" i="17" s="1"/>
  <c r="H216" i="17"/>
  <c r="K216" i="17" s="1"/>
  <c r="K222" i="17"/>
  <c r="K213" i="17"/>
  <c r="K189" i="17"/>
  <c r="K181" i="17"/>
  <c r="C181" i="17"/>
  <c r="H170" i="17"/>
  <c r="H173" i="17"/>
  <c r="H198" i="17" s="1"/>
  <c r="K198" i="17" s="1"/>
  <c r="K174" i="17"/>
  <c r="H172" i="17"/>
  <c r="K73" i="17"/>
  <c r="H153" i="17"/>
  <c r="J153" i="17"/>
  <c r="J152" i="17"/>
  <c r="H152" i="17"/>
  <c r="K142" i="17"/>
  <c r="K164" i="17"/>
  <c r="K163" i="17"/>
  <c r="K162" i="17"/>
  <c r="K161" i="17"/>
  <c r="K160" i="17"/>
  <c r="K159" i="17"/>
  <c r="I129" i="17"/>
  <c r="K129" i="17" s="1"/>
  <c r="I127" i="17"/>
  <c r="K127" i="17" s="1"/>
  <c r="K128" i="17"/>
  <c r="K126" i="17"/>
  <c r="K120" i="17"/>
  <c r="K119" i="17"/>
  <c r="K118" i="17"/>
  <c r="K117" i="17"/>
  <c r="K116" i="17"/>
  <c r="H100" i="17"/>
  <c r="K99" i="17"/>
  <c r="H67" i="17"/>
  <c r="G67" i="17"/>
  <c r="H36" i="17"/>
  <c r="K36" i="17" s="1"/>
  <c r="G66" i="17"/>
  <c r="G65" i="17"/>
  <c r="C65" i="17"/>
  <c r="J54" i="17"/>
  <c r="I54" i="17"/>
  <c r="G54" i="17"/>
  <c r="J53" i="17"/>
  <c r="I53" i="17"/>
  <c r="G53" i="17"/>
  <c r="H23" i="17"/>
  <c r="K23" i="17" s="1"/>
  <c r="H24" i="17"/>
  <c r="K24" i="17" s="1"/>
  <c r="H47" i="17"/>
  <c r="K47" i="17" s="1"/>
  <c r="K46" i="17"/>
  <c r="H45" i="17"/>
  <c r="K45" i="17" s="1"/>
  <c r="K44" i="17"/>
  <c r="H43" i="17"/>
  <c r="K42" i="17"/>
  <c r="D7" i="18"/>
  <c r="F7" i="18" s="1"/>
  <c r="H7" i="18" s="1"/>
  <c r="K130" i="17" l="1"/>
  <c r="K165" i="17"/>
  <c r="K172" i="17"/>
  <c r="H197" i="17"/>
  <c r="K197" i="17" s="1"/>
  <c r="K170" i="17"/>
  <c r="H195" i="17"/>
  <c r="K195" i="17" s="1"/>
  <c r="K153" i="17"/>
  <c r="K152" i="17"/>
  <c r="K223" i="17"/>
  <c r="K121" i="17"/>
  <c r="H65" i="17"/>
  <c r="H66" i="17"/>
  <c r="H35" i="17"/>
  <c r="K35" i="17" s="1"/>
  <c r="H53" i="17"/>
  <c r="K53" i="17" s="1"/>
  <c r="H54" i="17"/>
  <c r="K54" i="17" s="1"/>
  <c r="H8" i="18"/>
  <c r="H11" i="18" s="1"/>
  <c r="K154" i="17" l="1"/>
  <c r="N154" i="17" s="1"/>
  <c r="K55" i="17"/>
  <c r="K15" i="17"/>
  <c r="K14" i="17"/>
  <c r="K16" i="17" l="1"/>
  <c r="K20" i="17"/>
  <c r="K28" i="17" l="1"/>
  <c r="N225" i="17"/>
  <c r="K179" i="17" l="1"/>
  <c r="C180" i="17"/>
  <c r="C179" i="17"/>
  <c r="N209" i="17"/>
  <c r="N113" i="17" l="1"/>
  <c r="N156" i="17" l="1"/>
  <c r="K136" i="17" l="1"/>
  <c r="K135" i="17"/>
  <c r="K134" i="17"/>
  <c r="K100" i="17"/>
  <c r="K108" i="17"/>
  <c r="K90" i="17"/>
  <c r="K80" i="17"/>
  <c r="K137" i="17" l="1"/>
  <c r="K101" i="17"/>
  <c r="J81" i="17"/>
  <c r="K81" i="17" s="1"/>
  <c r="K66" i="17"/>
  <c r="K109" i="17" l="1"/>
  <c r="J82" i="17"/>
  <c r="K82" i="17" s="1"/>
  <c r="J83" i="17" l="1"/>
  <c r="J84" i="17" l="1"/>
  <c r="K84" i="17" s="1"/>
  <c r="K83" i="17"/>
  <c r="K188" i="17" l="1"/>
  <c r="K173" i="17"/>
  <c r="N132" i="17"/>
  <c r="H171" i="17"/>
  <c r="H196" i="17" s="1"/>
  <c r="K196" i="17" s="1"/>
  <c r="K200" i="17" l="1"/>
  <c r="N193" i="17" s="1"/>
  <c r="K190" i="17"/>
  <c r="N185" i="17" s="1"/>
  <c r="N191" i="17" s="1"/>
  <c r="J85" i="17"/>
  <c r="K85" i="17" s="1"/>
  <c r="K93" i="17" l="1"/>
  <c r="K171" i="17" l="1"/>
  <c r="K175" i="17" s="1"/>
  <c r="K43" i="17"/>
  <c r="K48" i="17" s="1"/>
  <c r="K180" i="17"/>
  <c r="K182" i="17" s="1"/>
  <c r="K72" i="17"/>
  <c r="K75" i="17" s="1"/>
  <c r="K67" i="17"/>
  <c r="N12" i="17"/>
  <c r="K106" i="17" l="1"/>
  <c r="N123" i="17"/>
  <c r="N168" i="17"/>
  <c r="N41" i="17"/>
  <c r="K107" i="17"/>
  <c r="N177" i="17"/>
  <c r="N183" i="17" s="1"/>
  <c r="K34" i="17"/>
  <c r="K37" i="17" s="1"/>
  <c r="K65" i="17"/>
  <c r="K68" i="17" s="1"/>
  <c r="K110" i="17" l="1"/>
  <c r="N18" i="17"/>
  <c r="N71" i="17"/>
  <c r="N77" i="17"/>
  <c r="N101" i="17"/>
  <c r="K56" i="17"/>
  <c r="N50" i="17" s="1"/>
  <c r="N32" i="17"/>
  <c r="K204" i="17" l="1"/>
  <c r="K207" i="17" s="1"/>
  <c r="N205" i="17" s="1"/>
  <c r="N104" i="17"/>
  <c r="N59" i="17"/>
  <c r="N202" i="17" l="1"/>
  <c r="N292" i="17" s="1"/>
</calcChain>
</file>

<file path=xl/sharedStrings.xml><?xml version="1.0" encoding="utf-8"?>
<sst xmlns="http://schemas.openxmlformats.org/spreadsheetml/2006/main" count="662" uniqueCount="337">
  <si>
    <t>S.No.</t>
  </si>
  <si>
    <t>SOR Item No.</t>
  </si>
  <si>
    <t>Item of Work</t>
  </si>
  <si>
    <t>Measurement</t>
  </si>
  <si>
    <t xml:space="preserve">No. </t>
  </si>
  <si>
    <t>L</t>
  </si>
  <si>
    <t>B</t>
  </si>
  <si>
    <t>H/D</t>
  </si>
  <si>
    <t>Quantity</t>
  </si>
  <si>
    <t>Rate</t>
  </si>
  <si>
    <t>Unit</t>
  </si>
  <si>
    <t>Amount</t>
  </si>
  <si>
    <t>CuM</t>
  </si>
  <si>
    <t>Sqm</t>
  </si>
  <si>
    <t>Cum</t>
  </si>
  <si>
    <t>SqM</t>
  </si>
  <si>
    <t>Total</t>
  </si>
  <si>
    <t>4.11. Vol. 2, Pg 36</t>
  </si>
  <si>
    <t>Per 50
kg
cement</t>
  </si>
  <si>
    <t>Volume of Concrete</t>
  </si>
  <si>
    <t>Nos of Bag@410 kg or 8.2bags per cum</t>
  </si>
  <si>
    <t>CONCRETE</t>
  </si>
  <si>
    <t>Deduction</t>
  </si>
  <si>
    <t>Centering &amp; shuttering propping and removal of form for</t>
  </si>
  <si>
    <t>5.20.6, Vol. 2, Pg 49</t>
  </si>
  <si>
    <t>Reinforcement for R.C.C. work including straightening, cutting, bending, placing in position and binding including cost of binding wire upto floor two level including all wastage etc. complete.</t>
  </si>
  <si>
    <t>Kg</t>
  </si>
  <si>
    <t>5.20.6 Thermo-Mechanically Treated bars.</t>
  </si>
  <si>
    <t>20.1.5, Vol. 2, Pg 209</t>
  </si>
  <si>
    <t>20.1.5 Lintels, beams, plinth beams, girders, bressumers and cantilevers.</t>
  </si>
  <si>
    <t>13.16, Vol. 2, Pg 157</t>
  </si>
  <si>
    <t>6 mm cement plaster of mix :</t>
  </si>
  <si>
    <t>1:3 (1 cement: 3 fine sand)</t>
  </si>
  <si>
    <t>13.1, Vol. 2, Pg 156</t>
  </si>
  <si>
    <t>12 mm cement plaster of mix :</t>
  </si>
  <si>
    <t>1:5 (1 cement: 5 fine sand)</t>
  </si>
  <si>
    <t>On Vertical faces in following araes</t>
  </si>
  <si>
    <t>6.44, Vol. 2, Pg 62</t>
  </si>
  <si>
    <t xml:space="preserve">Cement mortar 1 : 3 </t>
  </si>
  <si>
    <t>10.14.2 Vol. 2, Pg 115</t>
  </si>
  <si>
    <t>RM</t>
  </si>
  <si>
    <t>sqm</t>
  </si>
  <si>
    <t>11.39 Vol. 2, Pg 135</t>
  </si>
  <si>
    <t>11.39.2   Size of Tile 60x60 cm x 10 mm</t>
  </si>
  <si>
    <t>13.26 Vol. 2, Pg 159</t>
  </si>
  <si>
    <t>13.48.1 Vol. 2, Pg 161</t>
  </si>
  <si>
    <t>.</t>
  </si>
  <si>
    <t>5.30, Vol. 2, Pg 51</t>
  </si>
  <si>
    <t>On half brick wall surface  (value from brick qty X 2)</t>
  </si>
  <si>
    <t>Add 10% for fittings etc.</t>
  </si>
  <si>
    <t>9.10.12 Vol. 2, Pg 88,89</t>
  </si>
  <si>
    <t>Providing and fixing factory made laminated veneer lumber glazed shutter conforming to IS: 14616 and TADS 15:2001 (Part B) , using 4mm thick float glass panes for doors, windows and clerestory windows including ...Engineer-in-charge.
9.10.1 30 mm thick shutters @Rs. 2006/- per sqm</t>
  </si>
  <si>
    <t>Extra for providing frosted glass panes 4 mm thick instead of ordinary float glass panes 4 mm ...... (Area of opening for glass panes excluding portion inside rebateshall be measured). @Rs. 180/- per sqm                                                            Total Rate Rs. 2006+180 = 2186/-</t>
  </si>
  <si>
    <t>Brick work will well burnt open bhatta bricks crushing strength not less than 25kg/cm² and water absoption not more than 20% in above plinth level upto floor two level In cm 1:4.</t>
  </si>
  <si>
    <t>6.39, Vol. 2, Pg 62</t>
  </si>
  <si>
    <t xml:space="preserve">first floor </t>
  </si>
  <si>
    <t>12.45 Vol. 2, Pg 150</t>
  </si>
  <si>
    <t>running at the rate of 1200mm centre to centre to which the ceiling section 0.5mm thick button wedge of 80mm with tapered flanges of 26mm each having clips of 10.5mm at 450mm centre to centre shall be fixed in a direction perpendicular to G.I. channel with connecting clips made out of 2.64mm dia 230mm long G.I. wire at every junction including fixing the gypsum board with ceiling section and peri meter channels 0.5mm thick 27mm high having flanges of 20mm and 30mm long,</t>
  </si>
  <si>
    <t>the perimeter of ceiling fixed to wall/partition with the help of rawl plugs at 450mm centre to centre with 25mm long drive-all screws @ 230mm interval including jointing and fixing to a flush finish of tapered and square edges of the board with recommended filler, jointing tapes, finisher and two coats of primer suitable for board as per manufactures specification and also including the cost of making openings for light fittings, grills, diffusers, cutouts made with frame of perimeter channels suitably fixed all complete as per drawing and specification and direction of the Engineer in Charge but excluding the cost of painting with :</t>
  </si>
  <si>
    <t>Door lintel</t>
  </si>
  <si>
    <t>In X direction</t>
  </si>
  <si>
    <t>In Y direction</t>
  </si>
  <si>
    <t>toilet door</t>
  </si>
  <si>
    <t>Toilet floor,   As per plan</t>
  </si>
  <si>
    <t>8.2 Vol. 2, Pg78</t>
  </si>
  <si>
    <t>8.2.8.2 Area of slab over 0.50 sqm</t>
  </si>
  <si>
    <t>(850 x 2100 mm) toilet door</t>
  </si>
  <si>
    <t>CONFERENCE HALL</t>
  </si>
  <si>
    <t>PROJECT</t>
  </si>
  <si>
    <t>JOB No.</t>
  </si>
  <si>
    <t>SHEET</t>
  </si>
  <si>
    <t>JOB NO.</t>
  </si>
  <si>
    <t>REV. No.</t>
  </si>
  <si>
    <t>DATE</t>
  </si>
  <si>
    <t>STRUCTURE</t>
  </si>
  <si>
    <t>CALCULATED</t>
  </si>
  <si>
    <t>CHECKED</t>
  </si>
  <si>
    <t>DOCUMENT TITLE</t>
  </si>
  <si>
    <t>O0012</t>
  </si>
  <si>
    <t>INTERIOR BOQ-CONFERENCE HALL</t>
  </si>
  <si>
    <t>for profile correction-tread</t>
  </si>
  <si>
    <t>for profile correction-riser</t>
  </si>
  <si>
    <t xml:space="preserve">Providing Eproxy bonding of new concrete to old concrete as per section 2800.
</t>
  </si>
  <si>
    <t>17.1, Vol. 3, Pg 114</t>
  </si>
  <si>
    <t>Thin concrete layer on stepped floor</t>
  </si>
  <si>
    <t>On steped floor</t>
  </si>
  <si>
    <t>ANNEXURE-A</t>
  </si>
  <si>
    <t>Dia. of bar</t>
  </si>
  <si>
    <t>No. of bar</t>
  </si>
  <si>
    <t>Area of bar</t>
  </si>
  <si>
    <t>Length of bar</t>
  </si>
  <si>
    <t>Volume of bar</t>
  </si>
  <si>
    <t>Wt. in (Kg)</t>
  </si>
  <si>
    <t>(mm)</t>
  </si>
  <si>
    <t>(m2)</t>
  </si>
  <si>
    <t>(m)</t>
  </si>
  <si>
    <t>(m3)</t>
  </si>
  <si>
    <t>sum=</t>
  </si>
  <si>
    <t>thin concrete layer</t>
  </si>
  <si>
    <t>at 250mm C/C both ways</t>
  </si>
  <si>
    <t>6mm dia Steel bar</t>
  </si>
  <si>
    <t>Remarks</t>
  </si>
  <si>
    <t>over steps</t>
  </si>
  <si>
    <t xml:space="preserve">Details of Reinforcement for thin concrete layer over steps   </t>
  </si>
  <si>
    <t>Total floor area</t>
  </si>
  <si>
    <t>Density of steel</t>
  </si>
  <si>
    <t>kg/sqm</t>
  </si>
  <si>
    <t>Kg/m3</t>
  </si>
  <si>
    <t>SA</t>
  </si>
  <si>
    <t>DR</t>
  </si>
  <si>
    <t>SMART CITY OFFICE</t>
  </si>
  <si>
    <t>REINFORCEMENT</t>
  </si>
  <si>
    <t>WATER PROOFING</t>
  </si>
  <si>
    <t>Reinforcement for Concrete</t>
  </si>
  <si>
    <t>In Female Toilet slab</t>
  </si>
  <si>
    <t>In Female Toilet  wall upto 0.5m</t>
  </si>
  <si>
    <t>In Male Toilet slab</t>
  </si>
  <si>
    <t>In Male Toilet  wall upto 0.5m</t>
  </si>
  <si>
    <t>In Toilet beam</t>
  </si>
  <si>
    <t>Reinforcement for R.C.C. work for toilet beam as per Annexure-A</t>
  </si>
  <si>
    <t>Qty as above in concrete</t>
  </si>
  <si>
    <t>CENTERING &amp; SHUTTERING</t>
  </si>
  <si>
    <t>Below toilet wall</t>
  </si>
  <si>
    <t>Reinforcement for R.C.C. work  for concrete cover as per Annexure-A</t>
  </si>
  <si>
    <t>Toilet Doors</t>
  </si>
  <si>
    <t>160 kg/cum</t>
  </si>
  <si>
    <t>Toilet beam Reinforcement</t>
  </si>
  <si>
    <t>Lintel beam Reinforcement</t>
  </si>
  <si>
    <t>BRICKWORK</t>
  </si>
  <si>
    <t>toilet Opening</t>
  </si>
  <si>
    <t>Toilet ceiling</t>
  </si>
  <si>
    <t>Passage ceiling</t>
  </si>
  <si>
    <t>Full brick wall surface (value from brick work   /0.23x2)</t>
  </si>
  <si>
    <t>Old existing walls adjacent to conference Hall</t>
  </si>
  <si>
    <t>CEMENT PLASTER</t>
  </si>
  <si>
    <t>FLOORING</t>
  </si>
  <si>
    <t>Passage floor</t>
  </si>
  <si>
    <t>toilet entry</t>
  </si>
  <si>
    <t>opening</t>
  </si>
  <si>
    <t>Non SOR item (ref MP PWD-11.60,page 207)</t>
  </si>
  <si>
    <t>Male Toilet counter</t>
  </si>
  <si>
    <t>Female Toilet counter</t>
  </si>
  <si>
    <t>Border</t>
  </si>
  <si>
    <t>passage</t>
  </si>
  <si>
    <t>lobby</t>
  </si>
  <si>
    <t>11.34 Vol. 2, Pg134</t>
  </si>
  <si>
    <t>Dado</t>
  </si>
  <si>
    <t>Male toilet</t>
  </si>
  <si>
    <t>Female toilet</t>
  </si>
  <si>
    <t>Door</t>
  </si>
  <si>
    <t>Toilet Counter</t>
  </si>
  <si>
    <t>JOINERIES</t>
  </si>
  <si>
    <t>PAINTING</t>
  </si>
  <si>
    <t>A</t>
  </si>
  <si>
    <t>BUSINESS BUILDING</t>
  </si>
  <si>
    <t>For step profile correction</t>
  </si>
  <si>
    <t>For toilet wall</t>
  </si>
  <si>
    <t>(750 x 2100 mm) toilet door</t>
  </si>
  <si>
    <t>(600 x 450 mm) toilet ventilator</t>
  </si>
  <si>
    <t>(450 x 450 mm) toilet ventilator</t>
  </si>
  <si>
    <t>(1800 x 2200 mm) Conf. Hall door</t>
  </si>
  <si>
    <t>Non SOR item (ref 9.18 MP PWD page 135)</t>
  </si>
  <si>
    <t>V1 (900 x 450 mm)</t>
  </si>
  <si>
    <t>V2 (450 x 450 mm)</t>
  </si>
  <si>
    <t>Quantity as above in Plaster (Internal+External-Dado)</t>
  </si>
  <si>
    <t>Quantity as above in putty + ceiling plaster</t>
  </si>
  <si>
    <t>Passage</t>
  </si>
  <si>
    <t>FALSE CEILING</t>
  </si>
  <si>
    <t>Existing Control room wall</t>
  </si>
  <si>
    <t>stage</t>
  </si>
  <si>
    <t>Periphery border-side</t>
  </si>
  <si>
    <t>Periphery border-back</t>
  </si>
  <si>
    <t>side drop</t>
  </si>
  <si>
    <t>back drop</t>
  </si>
  <si>
    <t>front drop</t>
  </si>
  <si>
    <t>Middle band</t>
  </si>
  <si>
    <t xml:space="preserve">Glass  fibre accoustical suspended false ceiling </t>
  </si>
  <si>
    <t>Panel in middle of hall</t>
  </si>
  <si>
    <t>Panel over stage</t>
  </si>
  <si>
    <t>Non SOR Item (Ref - 12.64 , Pg 233 MP PWD )</t>
  </si>
  <si>
    <t>Non SOR item (ref 11.33 MP PWD page 203 in force from August 1st 2014)</t>
  </si>
  <si>
    <t>Riser</t>
  </si>
  <si>
    <t>Non SOR Item (Ref - 9.147 , Pg 156 MP PWD in force from August 1st 2014)</t>
  </si>
  <si>
    <t>Nos</t>
  </si>
  <si>
    <t>Providing and Installation of Accoustical wall Panelling fabric finish hardened square edge………..</t>
  </si>
  <si>
    <t>Side walls</t>
  </si>
  <si>
    <t>Non SOR Item (Ref - 9.148 , Pg 156 MP PWD in force from August 1st 2014)</t>
  </si>
  <si>
    <t>Providing and Installation of Accoustical wall Panelling Wood finish slats made out of HDF board, Melamine / Veneer laminated finish………..</t>
  </si>
  <si>
    <t>front walls</t>
  </si>
  <si>
    <t>back side wall</t>
  </si>
  <si>
    <t>fabric in back side wall as above</t>
  </si>
  <si>
    <t>WALL PANELLING</t>
  </si>
  <si>
    <t>MISCELLANEOUS</t>
  </si>
  <si>
    <t>wall between conference room and sport room</t>
  </si>
  <si>
    <t>Non SOR Item (Ref - 9.143 , Pg 155 MP PWD )</t>
  </si>
  <si>
    <t>Number of members in a 0.6 X 0.6m square</t>
  </si>
  <si>
    <t>Total weight of frame of 0.6 X 0.6m square</t>
  </si>
  <si>
    <t>length (m)</t>
  </si>
  <si>
    <r>
      <t>Area of tube cross section (m</t>
    </r>
    <r>
      <rPr>
        <vertAlign val="superscript"/>
        <sz val="11"/>
        <color theme="1"/>
        <rFont val="Calibri"/>
        <family val="2"/>
        <scheme val="minor"/>
      </rPr>
      <t>2</t>
    </r>
    <r>
      <rPr>
        <sz val="11"/>
        <color theme="1"/>
        <rFont val="Calibri"/>
        <family val="2"/>
        <scheme val="minor"/>
      </rPr>
      <t>)</t>
    </r>
  </si>
  <si>
    <r>
      <t>Volume of tube (m</t>
    </r>
    <r>
      <rPr>
        <vertAlign val="superscript"/>
        <sz val="11"/>
        <color theme="1"/>
        <rFont val="Calibri"/>
        <family val="2"/>
        <scheme val="minor"/>
      </rPr>
      <t>3</t>
    </r>
    <r>
      <rPr>
        <sz val="11"/>
        <color theme="1"/>
        <rFont val="Calibri"/>
        <family val="2"/>
        <scheme val="minor"/>
      </rPr>
      <t>)</t>
    </r>
  </si>
  <si>
    <r>
      <t>Density of steel , Kg/m</t>
    </r>
    <r>
      <rPr>
        <vertAlign val="superscript"/>
        <sz val="11"/>
        <color theme="1"/>
        <rFont val="Calibri"/>
        <family val="2"/>
        <scheme val="minor"/>
      </rPr>
      <t>3</t>
    </r>
  </si>
  <si>
    <t>Frame single unit size (0.6X0.6=0.36Sqm)</t>
  </si>
  <si>
    <t xml:space="preserve">Area of frame </t>
  </si>
  <si>
    <t>Non SOR Item (Ref - 9.150 , Pg 157 MP PWD in force from August 1st 2014)</t>
  </si>
  <si>
    <t>12.35 Vol. 2, Pg 148</t>
  </si>
  <si>
    <t>For wall partition</t>
  </si>
  <si>
    <t>stage and surrounding floor (area 39.21 sqm)</t>
  </si>
  <si>
    <t xml:space="preserve">(A) Nos of units </t>
  </si>
  <si>
    <t>(C) total weight (AXB)</t>
  </si>
  <si>
    <t>Weight of Steel work for partition/flooring</t>
  </si>
  <si>
    <t>Weight of  leg for Steel frame work for flooring</t>
  </si>
  <si>
    <t>Kg/m</t>
  </si>
  <si>
    <t>For flooring legs</t>
  </si>
  <si>
    <t>(D) stage and surrounding floor leg  length</t>
  </si>
  <si>
    <t>(F) total weight (DXE)</t>
  </si>
  <si>
    <t>Total C+F</t>
  </si>
  <si>
    <t>glass fire panel over stage</t>
  </si>
  <si>
    <t xml:space="preserve">cutout for fabric in wall </t>
  </si>
  <si>
    <t>stage and surrounding floor (over frame work in two layers ) (area 39.21 sqm)</t>
  </si>
  <si>
    <t>13.48.3 Vol. 2, Pg 162</t>
  </si>
  <si>
    <t>Frame</t>
  </si>
  <si>
    <t xml:space="preserve"> </t>
  </si>
  <si>
    <t>wall between both sport room</t>
  </si>
  <si>
    <t>wall between passage and sport room</t>
  </si>
  <si>
    <t>Doors</t>
  </si>
  <si>
    <t>existing control room</t>
  </si>
  <si>
    <t>Total Area of above frames</t>
  </si>
  <si>
    <t>billiard room floor leg  length</t>
  </si>
  <si>
    <t>table tennice room floor leg  length</t>
  </si>
  <si>
    <t>(D)Total Length of legs</t>
  </si>
  <si>
    <t>(C) weight of frame (AXB)</t>
  </si>
  <si>
    <t>For flooring frame legs</t>
  </si>
  <si>
    <t xml:space="preserve">Room floor and steps </t>
  </si>
  <si>
    <t xml:space="preserve">Room floor and steps (over frame work in two layers ) </t>
  </si>
  <si>
    <t>steps</t>
  </si>
  <si>
    <t>common room</t>
  </si>
  <si>
    <t>Table tennis room</t>
  </si>
  <si>
    <t>table tennis</t>
  </si>
  <si>
    <t>Billiards room</t>
  </si>
  <si>
    <t>wall between common room and sport room</t>
  </si>
  <si>
    <t>for wooden acoustical ceiling</t>
  </si>
  <si>
    <t>WALL &amp; CEILING PANELLING</t>
  </si>
  <si>
    <t>wooden acoustical ceiling in Billiards room</t>
  </si>
  <si>
    <t>(1000 x 2100 mm) rooms door</t>
  </si>
  <si>
    <t>(900 x 2100 mm) common room</t>
  </si>
  <si>
    <t>Non SOR Item (Ref - 9.32 , Pg 138 MP PWD in force from August 1st 2014)</t>
  </si>
  <si>
    <t>Billiard Room</t>
  </si>
  <si>
    <t>Table Tennis Room</t>
  </si>
  <si>
    <t>Common room</t>
  </si>
  <si>
    <t>Non SOR item (ref 11.80 MP PWD page 211 in force from August 1st 2014)</t>
  </si>
  <si>
    <t>Steps</t>
  </si>
  <si>
    <t>Tread</t>
  </si>
  <si>
    <t>Landing</t>
  </si>
  <si>
    <t>Non SOR item (ref 11.32 MP PWD page 203 in force from August 1st 2014)</t>
  </si>
  <si>
    <t>Breakout area</t>
  </si>
  <si>
    <t>Below breakout area wall</t>
  </si>
  <si>
    <t>Beam</t>
  </si>
  <si>
    <t>breakout ceiling</t>
  </si>
  <si>
    <t>Old existing walls in steps area</t>
  </si>
  <si>
    <t>Old existing walls in common room</t>
  </si>
  <si>
    <t>Quantity as above in Plaster (Internal)</t>
  </si>
  <si>
    <t>9.1 Vol. 2, Pg 85</t>
  </si>
  <si>
    <t>Providing wood work in frames of doors, windows, clerestory windows and other frames, wrought framed and fixed in position :</t>
  </si>
  <si>
    <t>9.1.1 Second class teak wood</t>
  </si>
  <si>
    <t>14.70 Vol. 2, Pg 175</t>
  </si>
  <si>
    <t>Melamine polishing on wood work (one or more coat).</t>
  </si>
  <si>
    <t>13.67 Vol. 2, Pg 164</t>
  </si>
  <si>
    <t>Table tennis room  glass partion</t>
  </si>
  <si>
    <t>Billiards room  glass partion</t>
  </si>
  <si>
    <t xml:space="preserve">12mm thick Glass partition </t>
  </si>
  <si>
    <t>12/03/2017</t>
  </si>
  <si>
    <t>INTERIOR BOQ-SPORTS ROOMS</t>
  </si>
  <si>
    <t>SPORTS ROOMS</t>
  </si>
  <si>
    <r>
      <t xml:space="preserve">Half brick masonry with open bhatta of class designation 25 in superstructure </t>
    </r>
    <r>
      <rPr>
        <b/>
        <sz val="10"/>
        <rFont val="Arial Narrow"/>
        <family val="2"/>
      </rPr>
      <t>above plinth level upto floor 2</t>
    </r>
    <r>
      <rPr>
        <sz val="10"/>
        <rFont val="Arial Narrow"/>
        <family val="2"/>
      </rPr>
      <t xml:space="preserve"> level including the cost of scaffolding.</t>
    </r>
  </si>
  <si>
    <r>
      <t xml:space="preserve">Providing and laying </t>
    </r>
    <r>
      <rPr>
        <b/>
        <sz val="10"/>
        <rFont val="Arial Narrow"/>
        <family val="2"/>
      </rPr>
      <t xml:space="preserve">Prepoished Granite stone work 18mm thick </t>
    </r>
    <r>
      <rPr>
        <sz val="10"/>
        <rFont val="Arial Narrow"/>
        <family val="2"/>
      </rPr>
      <t>of any colour in riser of steps,skirting, dado and pillars laid on 12mm average thick cement mortar 1:3 (1 cement : 3 sand) and jointed with cement slurry and pointing with white cement slurry admixed with pigment to match the shade of slab</t>
    </r>
  </si>
  <si>
    <r>
      <t xml:space="preserve">Providing and fixing </t>
    </r>
    <r>
      <rPr>
        <b/>
        <sz val="10"/>
        <rFont val="Arial Narrow"/>
        <family val="2"/>
      </rPr>
      <t xml:space="preserve">pressed steel frames for doors, windows &amp; ventilators </t>
    </r>
    <r>
      <rPr>
        <sz val="10"/>
        <rFont val="Arial Narrow"/>
        <family val="2"/>
      </rPr>
      <t xml:space="preserve">confirming to IS: 4351manufactured from commercial mild steel sheet of 1.25 mm thickness including hinges jamb, lock jamb, bead and if required angle threshold of mild steel angle of section 50x25mm, or base ties of 1.25mm pressed mild steel welded or rigidly fixed together by mechanical means, adjustable lugs with split end tail to each jamb including steel butt hinges 2.5mm thick with mortar guards, lock strike- plate and shock absorbers as specified and applying a coat of approved steel primer after pre-treatment of the surface as directed by Engineer-in-charge:
10.14.2 Single rebate 100x50mm </t>
    </r>
  </si>
  <si>
    <r>
      <rPr>
        <b/>
        <sz val="10"/>
        <rFont val="Arial Narrow"/>
        <family val="2"/>
      </rPr>
      <t xml:space="preserve">Painting Steel work with Deluxe Multi Surface Paint </t>
    </r>
    <r>
      <rPr>
        <sz val="10"/>
        <rFont val="Arial Narrow"/>
        <family val="2"/>
      </rPr>
      <t>to give an even shade. Two or more coat applied @0.90 ltr/10 sqm over an under coat of primer applied @ 0.80 ltr/ 10 sqm of approved brand or manufacture</t>
    </r>
  </si>
  <si>
    <r>
      <t xml:space="preserve">Providing and applying </t>
    </r>
    <r>
      <rPr>
        <b/>
        <sz val="10"/>
        <rFont val="Arial Narrow"/>
        <family val="2"/>
      </rPr>
      <t xml:space="preserve">1.5 mm thick (in two coat) white cement based wall putty </t>
    </r>
    <r>
      <rPr>
        <sz val="10"/>
        <rFont val="Arial Narrow"/>
        <family val="2"/>
      </rPr>
      <t>of best quality, over plastered surface to prepare the surface even and smooth complete.</t>
    </r>
  </si>
  <si>
    <r>
      <t xml:space="preserve">Finishing wall with </t>
    </r>
    <r>
      <rPr>
        <b/>
        <sz val="10"/>
        <rFont val="Arial Narrow"/>
        <family val="2"/>
      </rPr>
      <t>Delux multi surface Paint system for Interiors and exteriors</t>
    </r>
    <r>
      <rPr>
        <sz val="10"/>
        <rFont val="Arial Narrow"/>
        <family val="2"/>
      </rPr>
      <t xml:space="preserve"> using primer as per Specification -</t>
    </r>
    <r>
      <rPr>
        <b/>
        <sz val="10"/>
        <rFont val="Arial Narrow"/>
        <family val="2"/>
      </rPr>
      <t xml:space="preserve"> Two or more coats </t>
    </r>
    <r>
      <rPr>
        <sz val="10"/>
        <rFont val="Arial Narrow"/>
        <family val="2"/>
      </rPr>
      <t>applied @1.25Ltr/ 10 sqm over &amp; including one coat of special primer applied @0.75Ltr/ 10 sqm</t>
    </r>
  </si>
  <si>
    <r>
      <t xml:space="preserve">Providing and fixing at all height </t>
    </r>
    <r>
      <rPr>
        <b/>
        <sz val="10"/>
        <rFont val="Arial Narrow"/>
        <family val="2"/>
      </rPr>
      <t>false ceiling</t>
    </r>
    <r>
      <rPr>
        <sz val="10"/>
        <rFont val="Arial Narrow"/>
        <family val="2"/>
      </rPr>
      <t xml:space="preserve"> including providing and fixing of frame work made of special sections power pressed from M.S. sheet and galvanised in accordance with zinc coating of grade 350 as per IS : 277 and consisting of angle cleats of size 25mm wide x 1.6mm thick with flanges of 22mm and 37mm at 1200mm centre to centre one flange fixed to the ceiling with dash fastener 12.5mm diax40mm long with 6mm dia bolts to the angle hangers of 25x25x0.55mm of required length, and other end of angle hanger being fixed with nut and bolts to G.I. channels 45x15x0.9mm </t>
    </r>
  </si>
  <si>
    <r>
      <t xml:space="preserve">(B) Weight of frame per unit as per </t>
    </r>
    <r>
      <rPr>
        <b/>
        <sz val="10"/>
        <rFont val="Arial Narrow"/>
        <family val="2"/>
      </rPr>
      <t>Annexure-A</t>
    </r>
    <r>
      <rPr>
        <sz val="10"/>
        <rFont val="Arial Narrow"/>
        <family val="2"/>
      </rPr>
      <t xml:space="preserve"> (kg)  </t>
    </r>
  </si>
  <si>
    <r>
      <t xml:space="preserve">(E) leg unit weight (2.512 kg/m) as per </t>
    </r>
    <r>
      <rPr>
        <b/>
        <sz val="10"/>
        <rFont val="Arial Narrow"/>
        <family val="2"/>
      </rPr>
      <t xml:space="preserve">Annexure-A </t>
    </r>
  </si>
  <si>
    <r>
      <rPr>
        <b/>
        <sz val="10"/>
        <rFont val="Arial Narrow"/>
        <family val="2"/>
      </rPr>
      <t>Providing and laying in position machine batched, machine mixed and machine vibrated design mix cement concrete</t>
    </r>
    <r>
      <rPr>
        <sz val="10"/>
        <rFont val="Arial Narrow"/>
        <family val="2"/>
      </rPr>
      <t xml:space="preserve"> of specified grade for reinforced cement concrete work including pumping of concrete to site of laying but excluding the cost of centering, shuttering, finishing and reinforcement. including Admixtures in recommended proportions as per IS 9103 to accelerate, retard setting of concrete, improve workability without impairing strength and durability as per direction of Engineer-in-charge. </t>
    </r>
    <r>
      <rPr>
        <b/>
        <sz val="10"/>
        <rFont val="Arial Narrow"/>
        <family val="2"/>
      </rPr>
      <t>M-20 grade reinforced cement concrete</t>
    </r>
    <r>
      <rPr>
        <sz val="10"/>
        <rFont val="Arial Narrow"/>
        <family val="2"/>
      </rPr>
      <t xml:space="preserve"> by using 405 kg. of cement per cum of concrete. All work up to floor 2 level.</t>
    </r>
  </si>
  <si>
    <t>Providing and fixing 4.5mm thick homogenous single layered vinyl flooring, glass fiber tissues reinforced. The flooring shall be laid in a manner to provide comfortable and jerk free surface for places e.g.gym and like.</t>
  </si>
  <si>
    <r>
      <t>Providing and fixing</t>
    </r>
    <r>
      <rPr>
        <b/>
        <sz val="10"/>
        <rFont val="Arial Narrow"/>
        <family val="2"/>
      </rPr>
      <t xml:space="preserve"> frame work for partitions/ wall lining etc. made of 50x50xl.6mm hollow MS tube</t>
    </r>
    <r>
      <rPr>
        <sz val="10"/>
        <rFont val="Arial Narrow"/>
        <family val="2"/>
      </rPr>
      <t xml:space="preserve">, </t>
    </r>
    <r>
      <rPr>
        <b/>
        <sz val="10"/>
        <rFont val="Arial Narrow"/>
        <family val="2"/>
      </rPr>
      <t xml:space="preserve">placed along the walls, ceiling and floor in a grid pattern with spacing @ 60 cm centre to centre </t>
    </r>
    <r>
      <rPr>
        <sz val="10"/>
        <rFont val="Arial Narrow"/>
        <family val="2"/>
      </rPr>
      <t>both ways (vertically and horizontally ) or at required spacing near opening, with necessary welding at junctions and fixing the frame to wall/ ceiling/ floors with steel dash fasteners of 8 mm dia, 75 mm long bolt, including making provision for opening for doors, windows, electrical conduits, switch boards etc., including providing with two coats of approved steel primer etc. complete, all as per direction of
Engineer-in-charge.</t>
    </r>
  </si>
  <si>
    <r>
      <t xml:space="preserve">Providing and fixing </t>
    </r>
    <r>
      <rPr>
        <b/>
        <sz val="10"/>
        <rFont val="Arial Narrow"/>
        <family val="2"/>
      </rPr>
      <t>plain lining</t>
    </r>
    <r>
      <rPr>
        <sz val="10"/>
        <rFont val="Arial Narrow"/>
        <family val="2"/>
      </rPr>
      <t xml:space="preserve"> with necessary screws/nuts and bolts/ nails including a coat of approved primer on one face and fixed on wooden /steel frame work complete as per direction of Engineer-in-charge. (Frame work shall be paid for separately)                                         </t>
    </r>
    <r>
      <rPr>
        <b/>
        <sz val="10"/>
        <rFont val="Arial Narrow"/>
        <family val="2"/>
      </rPr>
      <t>9.150.1 12mm thick</t>
    </r>
    <r>
      <rPr>
        <sz val="10"/>
        <rFont val="Arial Narrow"/>
        <family val="2"/>
      </rPr>
      <t xml:space="preserve"> commercial </t>
    </r>
    <r>
      <rPr>
        <b/>
        <sz val="10"/>
        <rFont val="Arial Narrow"/>
        <family val="2"/>
      </rPr>
      <t xml:space="preserve">ply </t>
    </r>
    <r>
      <rPr>
        <sz val="10"/>
        <rFont val="Arial Narrow"/>
        <family val="2"/>
      </rPr>
      <t>conforming to IS : 1328 BWRtype.</t>
    </r>
  </si>
  <si>
    <r>
      <t xml:space="preserve">Providing and fixing plywood 4 mm thick one side decorative veneer conforming to IS: 1328 (type-I) for plain lining /cladding with necessary screws, pnmmg coat on unexposed surface with:    9.32.1 </t>
    </r>
    <r>
      <rPr>
        <b/>
        <sz val="10"/>
        <rFont val="Arial Narrow"/>
        <family val="2"/>
      </rPr>
      <t xml:space="preserve">Decorative veneer </t>
    </r>
    <r>
      <rPr>
        <sz val="10"/>
        <rFont val="Arial Narrow"/>
        <family val="2"/>
      </rPr>
      <t>facings of approved manufacture.</t>
    </r>
  </si>
  <si>
    <t>Varnishing with varnish of approved brand and manufacture:                                 13.67.1 Two or more coats of glue sizing with copal varnish over an under coat of flatting varnish.</t>
  </si>
  <si>
    <r>
      <t xml:space="preserve">Providing and laying </t>
    </r>
    <r>
      <rPr>
        <b/>
        <sz val="10"/>
        <rFont val="Arial Narrow"/>
        <family val="2"/>
      </rPr>
      <t>polished vitrified floor tiles</t>
    </r>
    <r>
      <rPr>
        <sz val="10"/>
        <rFont val="Arial Narrow"/>
        <family val="2"/>
      </rPr>
      <t xml:space="preserve"> in different sizes (thickness to be specified by the manufacturer) with water absorption's less than 0.08% and conforming to IS : 15622 of approved make in all colours and shades, laid on 20mm thick cement mortar 1:4 (1 cement : 4 coarse sand) including grouting the joints with white cement and matching pigments etc., complete.</t>
    </r>
  </si>
  <si>
    <r>
      <t xml:space="preserve">Providing and laying </t>
    </r>
    <r>
      <rPr>
        <b/>
        <sz val="10"/>
        <rFont val="Arial Narrow"/>
        <family val="2"/>
      </rPr>
      <t xml:space="preserve">Flamed finished Granite stone flooring </t>
    </r>
    <r>
      <rPr>
        <sz val="10"/>
        <rFont val="Arial Narrow"/>
        <family val="2"/>
      </rPr>
      <t>in required design and patterns in linear as wel as curvilinear portions of the buildings with 18mm thick slab over 20mm (average ) thick base of cement mortar 1:4(1 cement : 4 sand) laid and joined with cement slurry and pointing with white cement slurry admixed with pigment of maching shade including rubbing curing and polishing etc. all complete as specified and as directed by Engineer-in-Charge.                   a)</t>
    </r>
    <r>
      <rPr>
        <b/>
        <sz val="10"/>
        <rFont val="Arial Narrow"/>
        <family val="2"/>
      </rPr>
      <t>Flamed finished Granite stone slab Jet Black, Cherry Red,Elite Brown, Cat eye or equivalent.</t>
    </r>
  </si>
  <si>
    <r>
      <t xml:space="preserve">Providing and fixing ISI marked </t>
    </r>
    <r>
      <rPr>
        <b/>
        <sz val="10"/>
        <rFont val="Arial Narrow"/>
        <family val="2"/>
      </rPr>
      <t>flush door shutters</t>
    </r>
    <r>
      <rPr>
        <sz val="10"/>
        <rFont val="Arial Narrow"/>
        <family val="2"/>
      </rPr>
      <t xml:space="preserve"> conforming to IS: 2202 (Part I) decorative type, core of block board construction with frame of 1st class hard wood and well matched </t>
    </r>
    <r>
      <rPr>
        <b/>
        <sz val="10"/>
        <rFont val="Arial Narrow"/>
        <family val="2"/>
      </rPr>
      <t>teak 3 ply veneering</t>
    </r>
    <r>
      <rPr>
        <sz val="10"/>
        <rFont val="Arial Narrow"/>
        <family val="2"/>
      </rPr>
      <t xml:space="preserve"> with vertical grains or cross bands and face veneers on </t>
    </r>
    <r>
      <rPr>
        <b/>
        <sz val="10"/>
        <rFont val="Arial Narrow"/>
        <family val="2"/>
      </rPr>
      <t xml:space="preserve">both faces of shutters of such as duro board, century or equivelant make.                                     </t>
    </r>
    <r>
      <rPr>
        <sz val="10"/>
        <rFont val="Arial Narrow"/>
        <family val="2"/>
      </rPr>
      <t>9.18.2</t>
    </r>
    <r>
      <rPr>
        <b/>
        <sz val="10"/>
        <rFont val="Arial Narrow"/>
        <family val="2"/>
      </rPr>
      <t xml:space="preserve"> 30 mm thick</t>
    </r>
    <r>
      <rPr>
        <sz val="10"/>
        <rFont val="Arial Narrow"/>
        <family val="2"/>
      </rPr>
      <t xml:space="preserve"> including ISI marked Stainless Steel, butt hinges with necessary screws</t>
    </r>
    <r>
      <rPr>
        <b/>
        <sz val="10"/>
        <rFont val="Arial Narrow"/>
        <family val="2"/>
      </rPr>
      <t>.</t>
    </r>
  </si>
  <si>
    <t>12.5 mm thick tapered edge gypsum board conforming to IS: 2095- Part I.</t>
  </si>
  <si>
    <r>
      <t xml:space="preserve">Extra for providing and mixing </t>
    </r>
    <r>
      <rPr>
        <b/>
        <sz val="10"/>
        <rFont val="Arial Narrow"/>
        <family val="2"/>
      </rPr>
      <t xml:space="preserve">water proofing material </t>
    </r>
    <r>
      <rPr>
        <sz val="10"/>
        <rFont val="Arial Narrow"/>
        <family val="2"/>
      </rPr>
      <t>in cement concrete work @ 1 kg per 50kg of cement.</t>
    </r>
  </si>
  <si>
    <r>
      <t xml:space="preserve">8.2.8 </t>
    </r>
    <r>
      <rPr>
        <b/>
        <sz val="10"/>
        <rFont val="Arial Narrow"/>
        <family val="2"/>
      </rPr>
      <t>Granite of any colour and shade</t>
    </r>
  </si>
  <si>
    <r>
      <t xml:space="preserve">Providing and laying </t>
    </r>
    <r>
      <rPr>
        <b/>
        <sz val="10"/>
        <rFont val="Arial Narrow"/>
        <family val="2"/>
      </rPr>
      <t xml:space="preserve">Antiskid endura floor tiles </t>
    </r>
    <r>
      <rPr>
        <sz val="10"/>
        <rFont val="Arial Narrow"/>
        <family val="2"/>
      </rPr>
      <t>of any sizes, 12mm thickness with water absorption less than .08% and confirming to IS: 15622 of approved make in all colours and shades, laid on 20mm thick cement mortar….maching pigment etc, complete.</t>
    </r>
  </si>
  <si>
    <r>
      <t xml:space="preserve">Providing and fixing ISi marked </t>
    </r>
    <r>
      <rPr>
        <b/>
        <sz val="10"/>
        <rFont val="Arial Narrow"/>
        <family val="2"/>
      </rPr>
      <t>flush door shutters</t>
    </r>
    <r>
      <rPr>
        <sz val="10"/>
        <rFont val="Arial Narrow"/>
        <family val="2"/>
      </rPr>
      <t xml:space="preserve"> conforming to IS: 2202 (Part I) decorative type, core of block board construction with frame of 1st class hard wood and well matched </t>
    </r>
    <r>
      <rPr>
        <b/>
        <sz val="10"/>
        <rFont val="Arial Narrow"/>
        <family val="2"/>
      </rPr>
      <t>teak 3 ply veneering</t>
    </r>
    <r>
      <rPr>
        <sz val="10"/>
        <rFont val="Arial Narrow"/>
        <family val="2"/>
      </rPr>
      <t xml:space="preserve"> with vertical grains or cross bands and face veneers on </t>
    </r>
    <r>
      <rPr>
        <b/>
        <sz val="10"/>
        <rFont val="Arial Narrow"/>
        <family val="2"/>
      </rPr>
      <t xml:space="preserve">both faces of shutters of such as duro board, century or equivelant make.                                                   </t>
    </r>
    <r>
      <rPr>
        <sz val="10"/>
        <rFont val="Arial Narrow"/>
        <family val="2"/>
      </rPr>
      <t>9.18.2</t>
    </r>
    <r>
      <rPr>
        <b/>
        <sz val="10"/>
        <rFont val="Arial Narrow"/>
        <family val="2"/>
      </rPr>
      <t xml:space="preserve"> 30 mm thick</t>
    </r>
    <r>
      <rPr>
        <sz val="10"/>
        <rFont val="Arial Narrow"/>
        <family val="2"/>
      </rPr>
      <t xml:space="preserve"> including ISI marked Stainless Steel, butt hinges with necessary screws</t>
    </r>
    <r>
      <rPr>
        <b/>
        <sz val="10"/>
        <rFont val="Arial Narrow"/>
        <family val="2"/>
      </rPr>
      <t>.</t>
    </r>
  </si>
  <si>
    <t xml:space="preserve">First Floor </t>
  </si>
  <si>
    <t>Toilet</t>
  </si>
  <si>
    <r>
      <t xml:space="preserve">Providing and fixing </t>
    </r>
    <r>
      <rPr>
        <b/>
        <sz val="10"/>
        <rFont val="Arial Narrow"/>
        <family val="2"/>
      </rPr>
      <t xml:space="preserve">thermal insulation </t>
    </r>
    <r>
      <rPr>
        <sz val="10"/>
        <rFont val="Arial Narrow"/>
        <family val="2"/>
      </rPr>
      <t xml:space="preserve">with Resin Bonded </t>
    </r>
    <r>
      <rPr>
        <b/>
        <sz val="10"/>
        <rFont val="Arial Narrow"/>
        <family val="2"/>
      </rPr>
      <t>Fibre glass wool</t>
    </r>
    <r>
      <rPr>
        <sz val="10"/>
        <rFont val="Arial Narrow"/>
        <family val="2"/>
      </rPr>
      <t xml:space="preserve"> conforming to IS: 8193. Density 16kg/m3 , 50mm thick, wrapped in 200G Virgin Polythene bags placed over existing false ceiling and held in position by criss-crossing GI wire.</t>
    </r>
  </si>
  <si>
    <r>
      <t xml:space="preserve">Providing and fixing </t>
    </r>
    <r>
      <rPr>
        <b/>
        <sz val="10"/>
        <rFont val="Arial Narrow"/>
        <family val="2"/>
      </rPr>
      <t>plain lining</t>
    </r>
    <r>
      <rPr>
        <sz val="10"/>
        <rFont val="Arial Narrow"/>
        <family val="2"/>
      </rPr>
      <t xml:space="preserve"> with necessary screws/nuts and bolts/ nails including a coat of approved primer on one face and fixed on wooden /steel frame work complete as per direction of Engineer-in-charge. (Frame work shall be paid for separately)                                           </t>
    </r>
    <r>
      <rPr>
        <b/>
        <sz val="10"/>
        <rFont val="Arial Narrow"/>
        <family val="2"/>
      </rPr>
      <t>9.150.1 12mm thick</t>
    </r>
    <r>
      <rPr>
        <sz val="10"/>
        <rFont val="Arial Narrow"/>
        <family val="2"/>
      </rPr>
      <t xml:space="preserve"> commercial </t>
    </r>
    <r>
      <rPr>
        <b/>
        <sz val="10"/>
        <rFont val="Arial Narrow"/>
        <family val="2"/>
      </rPr>
      <t xml:space="preserve">ply </t>
    </r>
    <r>
      <rPr>
        <sz val="10"/>
        <rFont val="Arial Narrow"/>
        <family val="2"/>
      </rPr>
      <t>conforming to IS : 1328 BWRtype.</t>
    </r>
  </si>
  <si>
    <r>
      <t xml:space="preserve">Providing and fixing Ist quality </t>
    </r>
    <r>
      <rPr>
        <b/>
        <sz val="10"/>
        <rFont val="Arial Narrow"/>
        <family val="2"/>
      </rPr>
      <t>ceramic glazed wall tiles</t>
    </r>
    <r>
      <rPr>
        <sz val="10"/>
        <rFont val="Arial Narrow"/>
        <family val="2"/>
      </rPr>
      <t xml:space="preserve"> conforming to IS : 15622 (6 to 7mm thick) of approved make in all colours, shades except burgundy, bottle green, black of any size as approved by Engineer-in- Charge in </t>
    </r>
    <r>
      <rPr>
        <b/>
        <sz val="10"/>
        <rFont val="Arial Narrow"/>
        <family val="2"/>
      </rPr>
      <t xml:space="preserve">skirting, risers of steps and dados </t>
    </r>
    <r>
      <rPr>
        <sz val="10"/>
        <rFont val="Arial Narrow"/>
        <family val="2"/>
      </rPr>
      <t xml:space="preserve">over </t>
    </r>
    <r>
      <rPr>
        <b/>
        <sz val="10"/>
        <rFont val="Arial Narrow"/>
        <family val="2"/>
      </rPr>
      <t xml:space="preserve">12 mm thick bed </t>
    </r>
    <r>
      <rPr>
        <sz val="10"/>
        <rFont val="Arial Narrow"/>
        <family val="2"/>
      </rPr>
      <t>of cement Mortar 1:3 (1 cement : 3 coarse sand) and jointing with grey cement slurry @ 3.3kg per sqm including pointing in white cement mixed with pigment of matching shade complete.</t>
    </r>
  </si>
  <si>
    <r>
      <t xml:space="preserve">Providing and fixing 16mm thick gang saw cut mirror polished premoulded and prepolished) machine cut for kitchen platforms, </t>
    </r>
    <r>
      <rPr>
        <b/>
        <sz val="10"/>
        <rFont val="Arial Narrow"/>
        <family val="2"/>
      </rPr>
      <t xml:space="preserve">vanity counters, </t>
    </r>
    <r>
      <rPr>
        <sz val="10"/>
        <rFont val="Arial Narrow"/>
        <family val="2"/>
      </rPr>
      <t>window sills , facias and similar locations of required size of approved shade, colour and texture laid over 20mm thick base cement mortar 1:4 (1 cement : 4 coarse sand) with joints treated with white cement, mixed with matching pigment, epoxy touch ups, including rubbing, curing, moulding and polishing to edge to give high gloss finish etc. complete at all levels.</t>
    </r>
  </si>
  <si>
    <t>Extra for providing frosted glass panes 4 mm thick instead of ordinary float glass panes 4 mm ...... (Area of opening for glass panes excluding portion inside rebateshall be measured). @Rs. 180/- per sqm                   Total Rate Rs. 2006+180 = 2186/-</t>
  </si>
  <si>
    <r>
      <t xml:space="preserve">Providing and fixing at all height </t>
    </r>
    <r>
      <rPr>
        <b/>
        <sz val="10"/>
        <rFont val="Arial Narrow"/>
        <family val="2"/>
      </rPr>
      <t>false ceiling</t>
    </r>
    <r>
      <rPr>
        <sz val="10"/>
        <rFont val="Arial Narrow"/>
        <family val="2"/>
      </rPr>
      <t xml:space="preserve"> including providing and fixing of frame work made of special sections power pressed from M.S. sheet and galvanised in accordance with zinc coating of grade 350 as per IS : 277 and consisting of angle cleats of size 25mm wide x 1.6mm thick with flanges of 22mm and 37mm at 1200mm centre to centre one flange fixed to the ceiling with dash fastener 12.5mm diax40mm long with 6mm dia bolts to the angle hangers of 25x25x0.55mm of required length, and other end of angle hanger being fixed with nut and bolts to G.I. channels 45x15x0.9mm running at the</t>
    </r>
  </si>
  <si>
    <t>rate of 1200mm centre to centre to which the ceiling section 0.5mm thick button wedge of 80mm with tapered flanges of 26mm each having clips of 10.5mm at 450mm centre to centre shall be fixed in a direction perpendicular to G.I. channel with connecting clips made out of 2.64mm dia 230mm long G.I. wire at every junction including fixing the gypsum board with ceiling section and peri meter channels 0.5mm thick 27mm high having flanges of 20mm and 30mm long,</t>
  </si>
  <si>
    <t>Demolishing brick work manually / by mechanical means including stacking of serviceable material and disposal of unserviceable material within 50 meters lead as per direction of Engineer - in - charge. In cement mortar.</t>
  </si>
  <si>
    <t>Demolishing cement concrete mannually/mechanical means including disposal of material  within 50 mtr. Leads as per direction of ETC.</t>
  </si>
  <si>
    <t>Demolishing R.C.C. work manually /by mechanical means including stacking of steel bar sand disposal of unserviceable material within 50 meters lead as per direction of Engineer-in-incharge.</t>
  </si>
  <si>
    <t>(a) Providing and fixing chlorinated polyvinyl chloride (CPVC) pipes, having thermal stability for hot and cold water supply including all CPVC plain and brass threaded fittings i/c fixing the pipe with clamps at 1.00 m spacing. This includes jointing of pipes and fittings withone step CPVC solvent cement and testing of joints complete as per direction of Engineer in Charge. Internal work- Exposedon wall.20 mm dia pipe.</t>
  </si>
  <si>
    <t>(b) 25 mm dia pipe</t>
  </si>
  <si>
    <t>Providing and fixing on wall face unplasticised-PVC moulded fittings / accessories for unplasticised Rigid PVC rain water pipes conforming to IS:13592 Type A including jointing with sealring conforming to IS : 5382 leaving 10 mm gap for thermal expansion.110x110x110 mm</t>
  </si>
  <si>
    <t xml:space="preserve">Bend 110 mm </t>
  </si>
  <si>
    <t>Anti germ fluoro-Polymer Coated couple water closet size 760x360x635 mm with solid poly propelyne made soft closing seat cover.</t>
  </si>
  <si>
    <t>White vetrious China Anti germ Fluoro-Polymer coated wash basin size 160x580x450 mm with basin mounted pressmatic pillar cock auto closing system (decol technology)..</t>
  </si>
  <si>
    <t>Providing and fixing in posiiton best indian CP brass made (0.3 micron Chrom and 10 micron Nickel Plated) Toilet paper holder with flap.</t>
  </si>
  <si>
    <t>Providing and fixing in position best Indian CP brass made (0.3 micron chrom and 10 micron Nickel plated) Single towel Rail 600 mm long.</t>
  </si>
  <si>
    <t>White vetrious China made Flat Back Anti germ fluoro polymer coated urinal (Inbuilt spreader, inbuilt bottle trape and inbuilt ceramic waste coupling) Size 710x 480x300 mm with sensor.</t>
  </si>
  <si>
    <t>Providing and fixing in position best india real foucet 8 mm dia and 1 mtr long flexible tube and wall mounted with NRV</t>
  </si>
  <si>
    <t>Providing and laying PVC pipe um plasticised to with sand working pressure 4 kg/cm2 waste pipe confirming to IS 13592 incl-all necessary fitting etc complete 110 mm dia.</t>
  </si>
  <si>
    <t>Non SOR Item (Ref - 18.7.1 , MP PWD in force from August 1st 2014)</t>
  </si>
  <si>
    <t>Non SOR Item (Ref - 18.7.2 , MP PWD in force from August 1st 2014)</t>
  </si>
  <si>
    <t>Non SOR Item (Ref - 25.6.1 , MP PWD in force from August 1st 2014)</t>
  </si>
  <si>
    <t>Non SOR Item (Ref - 25.7.1 , MP PWD in force from August 1st 2014)</t>
  </si>
  <si>
    <t>Non SOR Item (Ref - 25.21 , MP PWD in force from August 1st 2014)</t>
  </si>
  <si>
    <t>Non SOR Item (Ref - 25.41 , MP PWD in force from August 1st 2014)</t>
  </si>
  <si>
    <t>Non SOR Item (Ref - 25.14.1 , MP PWD in force from August 1st 2014)</t>
  </si>
  <si>
    <t>Non SOR Item (Ref - 25.50 , MP PWD in force from August 1st 2014)</t>
  </si>
  <si>
    <t>Non SOR Item (Ref - MP PWD in force from August 1st 2014)</t>
  </si>
  <si>
    <t>Mtr</t>
  </si>
  <si>
    <t>UADD 2012(ref: 15.7.4)</t>
  </si>
  <si>
    <t>UADD 2012 (ref: 15.2.2)</t>
  </si>
  <si>
    <t>UADD 2012 (ref: 15.3)</t>
  </si>
  <si>
    <t>UADD 2012 (ref : 12.42.3.2)</t>
  </si>
  <si>
    <t>UADD 2012 (ref:12.42.5.2)</t>
  </si>
  <si>
    <t xml:space="preserve">Providing and laying water proofing treatment in sunken portion of
WCs, bathroom etc., by applying cement slurry mixed with water
proofing cement compound consisting of applying :
(a) First layer of slurry of cement @ 0.488 kg/sqm mixed with water
proofing cement compound @ 0.253 kg/sqm. This layer will be
allowed to air cure for 4 hours.
(b) Second layer of slurry of cement @ 0.242 kg/sqm mixed with
water proofing cement compound @ 0.126 kg/sqm. This layer will be
allowed to air cure for 4 hours followed with water curing for 48 hours.
The rate includes preparation of surface, treatment and sealing of all
joints, corners, junctions of pipes and masonry with polymer mixed
slurry.
</t>
  </si>
  <si>
    <t>Non Sor Item (ref : MP PWD 2014 11.81 Page 211)</t>
  </si>
  <si>
    <t>Providing and fixing 8mm thick tongued and grooved AC-4 grade prelaminated wooden flooring………………….of floor with POP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</si>
</sst>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
    <numFmt numFmtId="166" formatCode="0.00000"/>
  </numFmts>
  <fonts count="13">
    <font>
      <sz val="11"/>
      <color theme="1"/>
      <name val="Calibri"/>
      <family val="2"/>
      <scheme val="minor"/>
    </font>
    <font>
      <b/>
      <sz val="11"/>
      <color theme="1"/>
      <name val="Calibri"/>
      <family val="2"/>
      <scheme val="minor"/>
    </font>
    <font>
      <b/>
      <sz val="11"/>
      <name val="Calibri"/>
      <family val="2"/>
      <scheme val="minor"/>
    </font>
    <font>
      <b/>
      <sz val="12"/>
      <name val="Arial Narrow"/>
      <family val="2"/>
    </font>
    <font>
      <sz val="10"/>
      <name val="Arial Narrow"/>
      <family val="2"/>
    </font>
    <font>
      <b/>
      <sz val="10"/>
      <name val="Arial Narrow"/>
      <family val="2"/>
    </font>
    <font>
      <sz val="12"/>
      <name val="Arial Narrow"/>
      <family val="2"/>
    </font>
    <font>
      <sz val="10"/>
      <name val="Arial"/>
      <family val="2"/>
    </font>
    <font>
      <b/>
      <u/>
      <sz val="11"/>
      <name val="Calibri"/>
      <family val="2"/>
      <scheme val="minor"/>
    </font>
    <font>
      <sz val="11"/>
      <name val="Calibri"/>
      <family val="2"/>
      <scheme val="minor"/>
    </font>
    <font>
      <vertAlign val="superscript"/>
      <sz val="11"/>
      <color theme="1"/>
      <name val="Calibri"/>
      <family val="2"/>
      <scheme val="minor"/>
    </font>
    <font>
      <sz val="16"/>
      <name val="AlgerianBasD"/>
      <family val="5"/>
    </font>
    <font>
      <b/>
      <sz val="11"/>
      <name val="Arial Narrow"/>
      <family val="2"/>
    </font>
  </fonts>
  <fills count="8">
    <fill>
      <patternFill patternType="none"/>
    </fill>
    <fill>
      <patternFill patternType="gray125"/>
    </fill>
    <fill>
      <patternFill patternType="solid">
        <fgColor theme="2" tint="-0.249977111117893"/>
        <bgColor indexed="64"/>
      </patternFill>
    </fill>
    <fill>
      <patternFill patternType="solid">
        <fgColor theme="0"/>
        <bgColor indexed="64"/>
      </patternFill>
    </fill>
    <fill>
      <patternFill patternType="solid">
        <fgColor rgb="FFFFC000"/>
        <bgColor indexed="64"/>
      </patternFill>
    </fill>
    <fill>
      <patternFill patternType="solid">
        <fgColor theme="6" tint="0.39997558519241921"/>
        <bgColor indexed="64"/>
      </patternFill>
    </fill>
    <fill>
      <patternFill patternType="solid">
        <fgColor rgb="FFFFFF00"/>
        <bgColor indexed="64"/>
      </patternFill>
    </fill>
    <fill>
      <patternFill patternType="solid">
        <fgColor theme="2" tint="-9.9978637043366805E-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7" fillId="0" borderId="0"/>
  </cellStyleXfs>
  <cellXfs count="562">
    <xf numFmtId="0" fontId="0" fillId="0" borderId="0" xfId="0"/>
    <xf numFmtId="0" fontId="0" fillId="0" borderId="1" xfId="0" applyBorder="1"/>
    <xf numFmtId="2" fontId="0" fillId="0" borderId="0" xfId="0" applyNumberFormat="1"/>
    <xf numFmtId="0" fontId="6" fillId="0" borderId="0" xfId="0" applyFont="1" applyFill="1"/>
    <xf numFmtId="0" fontId="6" fillId="0" borderId="0" xfId="0" applyFont="1"/>
    <xf numFmtId="3" fontId="6" fillId="0" borderId="0" xfId="0" applyNumberFormat="1" applyFont="1"/>
    <xf numFmtId="0" fontId="8" fillId="0" borderId="0" xfId="0" applyFont="1" applyFill="1"/>
    <xf numFmtId="0" fontId="9" fillId="0" borderId="0" xfId="0" applyFont="1" applyFill="1"/>
    <xf numFmtId="166" fontId="9" fillId="0" borderId="0" xfId="0" applyNumberFormat="1" applyFont="1" applyFill="1"/>
    <xf numFmtId="1" fontId="9" fillId="0" borderId="0" xfId="0" applyNumberFormat="1" applyFont="1" applyFill="1"/>
    <xf numFmtId="0" fontId="2" fillId="7" borderId="1" xfId="0" applyFont="1" applyFill="1" applyBorder="1"/>
    <xf numFmtId="166" fontId="2" fillId="7" borderId="1" xfId="0" applyNumberFormat="1" applyFont="1" applyFill="1" applyBorder="1"/>
    <xf numFmtId="1" fontId="2" fillId="7" borderId="1" xfId="0" applyNumberFormat="1" applyFont="1" applyFill="1" applyBorder="1"/>
    <xf numFmtId="1" fontId="9" fillId="0" borderId="1" xfId="0" applyNumberFormat="1" applyFont="1" applyFill="1" applyBorder="1" applyAlignment="1">
      <alignment horizontal="right"/>
    </xf>
    <xf numFmtId="0" fontId="9" fillId="0" borderId="7" xfId="0" applyFont="1" applyFill="1" applyBorder="1"/>
    <xf numFmtId="0" fontId="9" fillId="0" borderId="1" xfId="0" applyFont="1" applyFill="1" applyBorder="1" applyAlignment="1">
      <alignment horizontal="center" vertical="center"/>
    </xf>
    <xf numFmtId="0" fontId="9" fillId="0" borderId="1" xfId="0" quotePrefix="1" applyFont="1" applyFill="1" applyBorder="1" applyAlignment="1">
      <alignment horizontal="center" vertical="center"/>
    </xf>
    <xf numFmtId="166" fontId="9" fillId="0" borderId="1" xfId="0" applyNumberFormat="1" applyFont="1" applyFill="1" applyBorder="1" applyAlignment="1">
      <alignment horizontal="center" vertical="center"/>
    </xf>
    <xf numFmtId="1" fontId="9" fillId="0" borderId="1" xfId="0" applyNumberFormat="1" applyFont="1" applyFill="1" applyBorder="1" applyAlignment="1">
      <alignment horizontal="center" vertical="center"/>
    </xf>
    <xf numFmtId="0" fontId="9" fillId="0" borderId="2" xfId="0" applyFont="1" applyFill="1" applyBorder="1" applyAlignment="1">
      <alignment horizontal="center" vertical="center" wrapText="1"/>
    </xf>
    <xf numFmtId="0" fontId="9" fillId="0" borderId="1" xfId="0" applyFont="1" applyFill="1" applyBorder="1" applyAlignment="1">
      <alignment horizontal="center" vertical="center" wrapText="1"/>
    </xf>
    <xf numFmtId="165" fontId="1" fillId="0" borderId="1" xfId="0" applyNumberFormat="1" applyFont="1" applyBorder="1"/>
    <xf numFmtId="0" fontId="6" fillId="0" borderId="0" xfId="0" applyFont="1" applyAlignment="1">
      <alignment horizontal="center"/>
    </xf>
    <xf numFmtId="0" fontId="6" fillId="0" borderId="0" xfId="0" applyFont="1" applyAlignment="1"/>
    <xf numFmtId="165" fontId="6" fillId="0" borderId="0" xfId="0" applyNumberFormat="1" applyFont="1" applyAlignment="1"/>
    <xf numFmtId="165" fontId="2" fillId="0" borderId="1" xfId="0" applyNumberFormat="1" applyFont="1" applyFill="1" applyBorder="1"/>
    <xf numFmtId="165" fontId="2" fillId="0" borderId="1" xfId="0" applyNumberFormat="1" applyFont="1" applyFill="1" applyBorder="1" applyAlignment="1">
      <alignment horizontal="right"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5" xfId="0" applyBorder="1" applyAlignment="1">
      <alignment horizontal="center" vertical="center" wrapText="1"/>
    </xf>
    <xf numFmtId="0" fontId="0" fillId="0" borderId="15" xfId="0" applyBorder="1"/>
    <xf numFmtId="0" fontId="1" fillId="0" borderId="14" xfId="0" applyFont="1" applyBorder="1" applyAlignment="1"/>
    <xf numFmtId="0" fontId="0" fillId="0" borderId="14" xfId="0" applyBorder="1"/>
    <xf numFmtId="165" fontId="0" fillId="0" borderId="1" xfId="0" applyNumberFormat="1" applyBorder="1"/>
    <xf numFmtId="0" fontId="4" fillId="0" borderId="1" xfId="0" applyFont="1" applyBorder="1" applyAlignment="1">
      <alignment horizontal="center"/>
    </xf>
    <xf numFmtId="0" fontId="4" fillId="0" borderId="0" xfId="0" applyFont="1" applyFill="1"/>
    <xf numFmtId="0" fontId="4" fillId="0" borderId="0" xfId="0" applyFont="1"/>
    <xf numFmtId="0" fontId="5" fillId="2" borderId="1" xfId="0" applyFont="1" applyFill="1" applyBorder="1" applyAlignment="1">
      <alignment horizontal="center" vertical="center"/>
    </xf>
    <xf numFmtId="0" fontId="5" fillId="2" borderId="1" xfId="0" applyFont="1" applyFill="1" applyBorder="1" applyAlignment="1">
      <alignment vertical="center"/>
    </xf>
    <xf numFmtId="165" fontId="5" fillId="2" borderId="1" xfId="0" applyNumberFormat="1" applyFont="1" applyFill="1" applyBorder="1" applyAlignment="1">
      <alignment vertical="center"/>
    </xf>
    <xf numFmtId="0" fontId="5" fillId="5" borderId="3" xfId="0" applyFont="1" applyFill="1" applyBorder="1" applyAlignment="1">
      <alignment horizontal="center" vertical="top"/>
    </xf>
    <xf numFmtId="3" fontId="4" fillId="5" borderId="3" xfId="0" applyNumberFormat="1" applyFont="1" applyFill="1" applyBorder="1" applyAlignment="1">
      <alignment horizontal="right"/>
    </xf>
    <xf numFmtId="0" fontId="5" fillId="3" borderId="7"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5" xfId="0" applyFont="1" applyFill="1" applyBorder="1" applyAlignment="1">
      <alignment horizontal="center" vertical="center" wrapText="1"/>
    </xf>
    <xf numFmtId="0" fontId="5" fillId="3" borderId="5" xfId="0" applyFont="1" applyFill="1" applyBorder="1" applyAlignment="1">
      <alignment vertical="center" wrapText="1"/>
    </xf>
    <xf numFmtId="165" fontId="5" fillId="3" borderId="5" xfId="0" applyNumberFormat="1" applyFont="1" applyFill="1" applyBorder="1" applyAlignment="1">
      <alignment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4" fillId="3" borderId="1" xfId="0" applyFont="1" applyFill="1" applyBorder="1" applyAlignment="1">
      <alignment horizontal="center"/>
    </xf>
    <xf numFmtId="0" fontId="4" fillId="3" borderId="1" xfId="0" applyFont="1" applyFill="1" applyBorder="1" applyAlignment="1"/>
    <xf numFmtId="165" fontId="4" fillId="3" borderId="1" xfId="0" applyNumberFormat="1" applyFont="1" applyFill="1" applyBorder="1" applyAlignment="1"/>
    <xf numFmtId="0" fontId="4" fillId="3" borderId="1" xfId="0" applyFont="1" applyFill="1" applyBorder="1"/>
    <xf numFmtId="0" fontId="4" fillId="0" borderId="13" xfId="0" applyFont="1" applyBorder="1" applyAlignment="1">
      <alignment horizontal="center" vertical="top" wrapText="1"/>
    </xf>
    <xf numFmtId="0" fontId="5" fillId="3" borderId="4" xfId="0" applyFont="1" applyFill="1" applyBorder="1" applyAlignment="1">
      <alignment horizontal="left" vertical="top" wrapText="1"/>
    </xf>
    <xf numFmtId="0" fontId="4" fillId="3" borderId="1" xfId="0" applyFont="1" applyFill="1" applyBorder="1" applyAlignment="1">
      <alignment horizontal="center" vertical="center"/>
    </xf>
    <xf numFmtId="165" fontId="4" fillId="0" borderId="1" xfId="0" applyNumberFormat="1" applyFont="1" applyFill="1" applyBorder="1" applyAlignment="1">
      <alignment vertical="center"/>
    </xf>
    <xf numFmtId="2" fontId="4" fillId="3" borderId="1" xfId="0" applyNumberFormat="1" applyFont="1" applyFill="1" applyBorder="1"/>
    <xf numFmtId="0" fontId="4" fillId="3" borderId="1" xfId="0" applyFont="1" applyFill="1" applyBorder="1" applyAlignment="1">
      <alignment vertical="center"/>
    </xf>
    <xf numFmtId="2" fontId="4" fillId="3" borderId="1" xfId="0" applyNumberFormat="1" applyFont="1" applyFill="1" applyBorder="1" applyAlignment="1">
      <alignment horizontal="right" vertical="center"/>
    </xf>
    <xf numFmtId="1" fontId="4" fillId="0" borderId="0" xfId="0" applyNumberFormat="1" applyFont="1" applyFill="1"/>
    <xf numFmtId="0" fontId="5" fillId="3" borderId="3" xfId="0" applyFont="1" applyFill="1" applyBorder="1" applyAlignment="1">
      <alignment horizontal="center" vertical="top"/>
    </xf>
    <xf numFmtId="0" fontId="4" fillId="3" borderId="5" xfId="0" applyFont="1" applyFill="1" applyBorder="1" applyAlignment="1">
      <alignment horizontal="left" wrapText="1"/>
    </xf>
    <xf numFmtId="0" fontId="4" fillId="3" borderId="5" xfId="0" applyFont="1" applyFill="1" applyBorder="1" applyAlignment="1">
      <alignment horizontal="center" vertical="center"/>
    </xf>
    <xf numFmtId="0" fontId="4" fillId="3" borderId="5" xfId="0" applyFont="1" applyFill="1" applyBorder="1" applyAlignment="1">
      <alignment vertical="center"/>
    </xf>
    <xf numFmtId="165" fontId="4" fillId="3" borderId="5" xfId="0" applyNumberFormat="1" applyFont="1" applyFill="1" applyBorder="1" applyAlignment="1">
      <alignment vertical="center"/>
    </xf>
    <xf numFmtId="1" fontId="4" fillId="3" borderId="5" xfId="0" applyNumberFormat="1" applyFont="1" applyFill="1" applyBorder="1" applyAlignment="1">
      <alignment horizontal="right" vertical="center"/>
    </xf>
    <xf numFmtId="2" fontId="4" fillId="3" borderId="11" xfId="0" applyNumberFormat="1" applyFont="1" applyFill="1" applyBorder="1" applyAlignment="1">
      <alignment horizontal="center"/>
    </xf>
    <xf numFmtId="2" fontId="4" fillId="3" borderId="12" xfId="0" applyNumberFormat="1" applyFont="1" applyFill="1" applyBorder="1" applyAlignment="1">
      <alignment horizontal="center"/>
    </xf>
    <xf numFmtId="0" fontId="4" fillId="3" borderId="10" xfId="0" applyFont="1" applyFill="1" applyBorder="1" applyAlignment="1">
      <alignment horizontal="center" vertical="top" wrapText="1"/>
    </xf>
    <xf numFmtId="2" fontId="4" fillId="3" borderId="3" xfId="0" applyNumberFormat="1" applyFont="1" applyFill="1" applyBorder="1" applyAlignment="1">
      <alignment horizontal="center"/>
    </xf>
    <xf numFmtId="2" fontId="4" fillId="0" borderId="14" xfId="0" applyNumberFormat="1" applyFont="1" applyFill="1" applyBorder="1" applyAlignment="1"/>
    <xf numFmtId="0" fontId="4" fillId="3" borderId="0" xfId="0" applyFont="1" applyFill="1"/>
    <xf numFmtId="1" fontId="4" fillId="0" borderId="14" xfId="0" applyNumberFormat="1" applyFont="1" applyFill="1" applyBorder="1" applyAlignment="1"/>
    <xf numFmtId="2" fontId="4" fillId="3" borderId="3" xfId="0" applyNumberFormat="1" applyFont="1" applyFill="1" applyBorder="1" applyAlignment="1">
      <alignment horizontal="center" vertical="center" wrapText="1"/>
    </xf>
    <xf numFmtId="165" fontId="4" fillId="3" borderId="3" xfId="0" applyNumberFormat="1" applyFont="1" applyFill="1" applyBorder="1" applyAlignment="1">
      <alignment vertical="center" wrapText="1"/>
    </xf>
    <xf numFmtId="2" fontId="4" fillId="3" borderId="3" xfId="0" applyNumberFormat="1" applyFont="1" applyFill="1" applyBorder="1" applyAlignment="1">
      <alignment vertical="center" wrapText="1"/>
    </xf>
    <xf numFmtId="0" fontId="4" fillId="3" borderId="5" xfId="0" applyFont="1" applyFill="1" applyBorder="1" applyAlignment="1">
      <alignment wrapText="1"/>
    </xf>
    <xf numFmtId="165" fontId="4" fillId="3" borderId="5" xfId="0" applyNumberFormat="1" applyFont="1" applyFill="1" applyBorder="1" applyAlignment="1">
      <alignment wrapText="1"/>
    </xf>
    <xf numFmtId="2" fontId="4" fillId="3" borderId="5" xfId="0" applyNumberFormat="1" applyFont="1" applyFill="1" applyBorder="1" applyAlignment="1">
      <alignment horizontal="right"/>
    </xf>
    <xf numFmtId="0" fontId="4" fillId="3" borderId="11" xfId="0" applyFont="1" applyFill="1" applyBorder="1"/>
    <xf numFmtId="0" fontId="4" fillId="3" borderId="1" xfId="0" applyFont="1" applyFill="1" applyBorder="1" applyAlignment="1">
      <alignment horizontal="center" vertical="top" wrapText="1"/>
    </xf>
    <xf numFmtId="0" fontId="4" fillId="3" borderId="1" xfId="0" applyFont="1" applyFill="1" applyBorder="1" applyAlignment="1">
      <alignment vertical="top" wrapText="1"/>
    </xf>
    <xf numFmtId="165" fontId="4" fillId="3" borderId="1" xfId="0" applyNumberFormat="1" applyFont="1" applyFill="1" applyBorder="1" applyAlignment="1">
      <alignment vertical="top" wrapText="1"/>
    </xf>
    <xf numFmtId="0" fontId="4" fillId="0" borderId="0" xfId="0" applyFont="1" applyFill="1" applyBorder="1" applyAlignment="1"/>
    <xf numFmtId="0" fontId="4" fillId="3" borderId="10" xfId="0" applyFont="1" applyFill="1" applyBorder="1" applyAlignment="1">
      <alignment vertical="center"/>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10" xfId="0" applyFont="1" applyFill="1" applyBorder="1" applyAlignment="1">
      <alignment horizontal="center" vertical="center"/>
    </xf>
    <xf numFmtId="0" fontId="4" fillId="3" borderId="3" xfId="0" applyFont="1" applyFill="1" applyBorder="1" applyAlignment="1">
      <alignment horizontal="center" vertical="top" wrapText="1"/>
    </xf>
    <xf numFmtId="0" fontId="4" fillId="3" borderId="3" xfId="0" applyFont="1" applyFill="1" applyBorder="1" applyAlignment="1">
      <alignment vertical="top" wrapText="1"/>
    </xf>
    <xf numFmtId="165" fontId="4" fillId="3" borderId="3" xfId="0" applyNumberFormat="1" applyFont="1" applyFill="1" applyBorder="1" applyAlignment="1">
      <alignment vertical="top" wrapText="1"/>
    </xf>
    <xf numFmtId="1" fontId="4" fillId="0" borderId="0" xfId="0" applyNumberFormat="1" applyFont="1" applyFill="1" applyBorder="1" applyAlignment="1"/>
    <xf numFmtId="0" fontId="4" fillId="0" borderId="14" xfId="0" applyFont="1" applyBorder="1" applyAlignment="1"/>
    <xf numFmtId="1" fontId="4" fillId="3" borderId="14" xfId="0" applyNumberFormat="1" applyFont="1" applyFill="1" applyBorder="1" applyAlignment="1"/>
    <xf numFmtId="0" fontId="4" fillId="3" borderId="4" xfId="0" applyFont="1" applyFill="1" applyBorder="1" applyAlignment="1">
      <alignment horizontal="left" vertical="top" wrapText="1"/>
    </xf>
    <xf numFmtId="0" fontId="4" fillId="3" borderId="5" xfId="0" applyFont="1" applyFill="1" applyBorder="1" applyAlignment="1">
      <alignment horizontal="left" vertical="top" wrapText="1"/>
    </xf>
    <xf numFmtId="0" fontId="4" fillId="3" borderId="6" xfId="0" applyFont="1" applyFill="1" applyBorder="1" applyAlignment="1">
      <alignment horizontal="left" vertical="top" wrapText="1"/>
    </xf>
    <xf numFmtId="1" fontId="4" fillId="3" borderId="0" xfId="0" applyNumberFormat="1" applyFont="1" applyFill="1" applyBorder="1" applyAlignment="1">
      <alignment vertical="center"/>
    </xf>
    <xf numFmtId="1" fontId="4" fillId="0" borderId="14" xfId="0" applyNumberFormat="1" applyFont="1" applyFill="1" applyBorder="1" applyAlignment="1">
      <alignment vertical="center"/>
    </xf>
    <xf numFmtId="2" fontId="4" fillId="3" borderId="13" xfId="0" applyNumberFormat="1" applyFont="1" applyFill="1" applyBorder="1" applyAlignment="1">
      <alignment horizontal="center" vertical="center"/>
    </xf>
    <xf numFmtId="0" fontId="4" fillId="0" borderId="14" xfId="0" applyFont="1" applyFill="1" applyBorder="1" applyAlignment="1"/>
    <xf numFmtId="0" fontId="4" fillId="3" borderId="3" xfId="0" applyFont="1" applyFill="1" applyBorder="1" applyAlignment="1">
      <alignment horizontal="center" vertical="center" wrapText="1"/>
    </xf>
    <xf numFmtId="0" fontId="4" fillId="3" borderId="3" xfId="0" applyFont="1" applyFill="1" applyBorder="1" applyAlignment="1">
      <alignment vertical="center" wrapText="1"/>
    </xf>
    <xf numFmtId="2" fontId="4" fillId="0" borderId="14" xfId="0" applyNumberFormat="1" applyFont="1" applyFill="1" applyBorder="1" applyAlignment="1">
      <alignment horizontal="right"/>
    </xf>
    <xf numFmtId="0" fontId="4" fillId="0" borderId="14" xfId="0" applyFont="1" applyFill="1" applyBorder="1"/>
    <xf numFmtId="0" fontId="4" fillId="3" borderId="5" xfId="0" applyFont="1" applyFill="1" applyBorder="1" applyAlignment="1">
      <alignment horizontal="center"/>
    </xf>
    <xf numFmtId="0" fontId="4" fillId="3" borderId="5" xfId="0" applyFont="1" applyFill="1" applyBorder="1" applyAlignment="1"/>
    <xf numFmtId="165" fontId="4" fillId="3" borderId="5" xfId="0" applyNumberFormat="1" applyFont="1" applyFill="1" applyBorder="1" applyAlignment="1"/>
    <xf numFmtId="2" fontId="4" fillId="3" borderId="11" xfId="0" applyNumberFormat="1" applyFont="1" applyFill="1" applyBorder="1" applyAlignment="1">
      <alignment horizontal="right"/>
    </xf>
    <xf numFmtId="0" fontId="5" fillId="3" borderId="1" xfId="0" applyFont="1" applyFill="1" applyBorder="1" applyAlignment="1">
      <alignment horizontal="center" vertical="top"/>
    </xf>
    <xf numFmtId="2" fontId="4" fillId="3" borderId="1" xfId="0" applyNumberFormat="1" applyFont="1" applyFill="1" applyBorder="1" applyAlignment="1">
      <alignment horizontal="right"/>
    </xf>
    <xf numFmtId="2" fontId="4" fillId="3" borderId="1" xfId="0" applyNumberFormat="1" applyFont="1" applyFill="1" applyBorder="1" applyAlignment="1">
      <alignment horizontal="center"/>
    </xf>
    <xf numFmtId="2" fontId="4" fillId="3" borderId="1" xfId="0" applyNumberFormat="1" applyFont="1" applyFill="1" applyBorder="1" applyAlignment="1">
      <alignment vertical="top" wrapText="1"/>
    </xf>
    <xf numFmtId="2" fontId="4" fillId="3" borderId="1" xfId="0" applyNumberFormat="1" applyFont="1" applyFill="1" applyBorder="1" applyAlignment="1"/>
    <xf numFmtId="2" fontId="4" fillId="0" borderId="0" xfId="0" applyNumberFormat="1" applyFont="1"/>
    <xf numFmtId="2" fontId="4" fillId="3" borderId="2" xfId="0" applyNumberFormat="1" applyFont="1" applyFill="1" applyBorder="1" applyAlignment="1"/>
    <xf numFmtId="2" fontId="4" fillId="3" borderId="2" xfId="0" applyNumberFormat="1" applyFont="1" applyFill="1" applyBorder="1" applyAlignment="1">
      <alignment horizontal="right"/>
    </xf>
    <xf numFmtId="2" fontId="4" fillId="3" borderId="3" xfId="0" applyNumberFormat="1" applyFont="1" applyFill="1" applyBorder="1" applyAlignment="1">
      <alignment horizontal="right"/>
    </xf>
    <xf numFmtId="0" fontId="5" fillId="3" borderId="13" xfId="0" applyFont="1" applyFill="1" applyBorder="1" applyAlignment="1">
      <alignment horizontal="center" vertical="top"/>
    </xf>
    <xf numFmtId="0" fontId="4" fillId="3" borderId="7"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3" borderId="9" xfId="0" applyFont="1" applyFill="1" applyBorder="1" applyAlignment="1">
      <alignment horizontal="left" vertical="top" wrapText="1"/>
    </xf>
    <xf numFmtId="0" fontId="4" fillId="3" borderId="2" xfId="0" applyFont="1" applyFill="1" applyBorder="1" applyAlignment="1">
      <alignment horizontal="center" vertical="top" wrapText="1"/>
    </xf>
    <xf numFmtId="0" fontId="4" fillId="3" borderId="2" xfId="0" applyFont="1" applyFill="1" applyBorder="1" applyAlignment="1">
      <alignment vertical="top" wrapText="1"/>
    </xf>
    <xf numFmtId="165" fontId="4" fillId="3" borderId="2" xfId="0" applyNumberFormat="1" applyFont="1" applyFill="1" applyBorder="1" applyAlignment="1">
      <alignment vertical="top" wrapText="1"/>
    </xf>
    <xf numFmtId="2" fontId="4" fillId="3" borderId="13" xfId="0" applyNumberFormat="1" applyFont="1" applyFill="1" applyBorder="1" applyAlignment="1">
      <alignment horizontal="right"/>
    </xf>
    <xf numFmtId="2" fontId="4" fillId="3" borderId="13" xfId="0" applyNumberFormat="1" applyFont="1" applyFill="1" applyBorder="1" applyAlignment="1">
      <alignment horizontal="center"/>
    </xf>
    <xf numFmtId="0" fontId="4" fillId="3" borderId="4" xfId="0" applyFont="1" applyFill="1" applyBorder="1" applyAlignment="1">
      <alignment horizontal="center" vertical="top" wrapText="1"/>
    </xf>
    <xf numFmtId="0" fontId="4" fillId="3" borderId="5" xfId="0" applyFont="1" applyFill="1" applyBorder="1" applyAlignment="1">
      <alignment vertical="top" wrapText="1"/>
    </xf>
    <xf numFmtId="165" fontId="4" fillId="3" borderId="5" xfId="0" applyNumberFormat="1" applyFont="1" applyFill="1" applyBorder="1" applyAlignment="1">
      <alignment vertical="top" wrapText="1"/>
    </xf>
    <xf numFmtId="2" fontId="4" fillId="3" borderId="5" xfId="0" applyNumberFormat="1" applyFont="1" applyFill="1" applyBorder="1" applyAlignment="1"/>
    <xf numFmtId="2" fontId="4" fillId="3" borderId="6" xfId="0" applyNumberFormat="1" applyFont="1" applyFill="1" applyBorder="1" applyAlignment="1">
      <alignment horizontal="center"/>
    </xf>
    <xf numFmtId="0" fontId="5" fillId="5" borderId="1" xfId="0" applyFont="1" applyFill="1" applyBorder="1" applyAlignment="1">
      <alignment horizontal="center" vertical="top"/>
    </xf>
    <xf numFmtId="2" fontId="4" fillId="3" borderId="1" xfId="0" applyNumberFormat="1" applyFont="1" applyFill="1" applyBorder="1" applyAlignment="1">
      <alignment vertical="center"/>
    </xf>
    <xf numFmtId="165" fontId="4" fillId="3" borderId="1" xfId="0" applyNumberFormat="1" applyFont="1" applyFill="1" applyBorder="1" applyAlignment="1">
      <alignment vertical="center"/>
    </xf>
    <xf numFmtId="3" fontId="4" fillId="3" borderId="1" xfId="0" applyNumberFormat="1" applyFont="1" applyFill="1" applyBorder="1" applyAlignment="1">
      <alignment horizontal="right"/>
    </xf>
    <xf numFmtId="164" fontId="4" fillId="3" borderId="1" xfId="0" applyNumberFormat="1" applyFont="1" applyFill="1" applyBorder="1" applyAlignment="1">
      <alignment vertical="top" wrapText="1"/>
    </xf>
    <xf numFmtId="0" fontId="4" fillId="0" borderId="1" xfId="0" applyFont="1" applyFill="1" applyBorder="1" applyAlignment="1">
      <alignment vertical="top" wrapText="1"/>
    </xf>
    <xf numFmtId="1" fontId="5" fillId="3" borderId="14" xfId="0" applyNumberFormat="1" applyFont="1" applyFill="1" applyBorder="1" applyAlignment="1"/>
    <xf numFmtId="1" fontId="4" fillId="0" borderId="0" xfId="0" applyNumberFormat="1" applyFont="1" applyFill="1" applyBorder="1" applyAlignment="1">
      <alignment horizontal="right"/>
    </xf>
    <xf numFmtId="1" fontId="4" fillId="3" borderId="1" xfId="0" applyNumberFormat="1" applyFont="1" applyFill="1" applyBorder="1" applyAlignment="1">
      <alignment horizontal="center" vertical="center"/>
    </xf>
    <xf numFmtId="0" fontId="4" fillId="6" borderId="0" xfId="0" applyFont="1" applyFill="1"/>
    <xf numFmtId="0" fontId="4" fillId="3" borderId="13" xfId="0" applyFont="1" applyFill="1" applyBorder="1" applyAlignment="1">
      <alignment horizontal="center"/>
    </xf>
    <xf numFmtId="0" fontId="5" fillId="0" borderId="2" xfId="0" applyFont="1" applyFill="1" applyBorder="1" applyAlignment="1">
      <alignment horizontal="center" vertical="top"/>
    </xf>
    <xf numFmtId="2" fontId="4" fillId="0" borderId="1" xfId="0" applyNumberFormat="1" applyFont="1" applyFill="1" applyBorder="1" applyAlignment="1">
      <alignment horizontal="right"/>
    </xf>
    <xf numFmtId="0" fontId="4" fillId="0" borderId="3" xfId="0" applyFont="1" applyFill="1" applyBorder="1" applyAlignment="1">
      <alignment horizontal="center" vertical="top" wrapText="1"/>
    </xf>
    <xf numFmtId="2" fontId="4" fillId="3" borderId="3" xfId="0" applyNumberFormat="1" applyFont="1" applyFill="1" applyBorder="1" applyAlignment="1">
      <alignment horizontal="center" vertical="center"/>
    </xf>
    <xf numFmtId="2" fontId="4" fillId="3" borderId="1" xfId="0" applyNumberFormat="1" applyFont="1" applyFill="1" applyBorder="1" applyAlignment="1">
      <alignment horizontal="center" vertical="center"/>
    </xf>
    <xf numFmtId="164" fontId="4" fillId="3" borderId="1" xfId="0" applyNumberFormat="1" applyFont="1" applyFill="1" applyBorder="1" applyAlignment="1">
      <alignment horizontal="center" vertical="top" wrapText="1"/>
    </xf>
    <xf numFmtId="0" fontId="5" fillId="0" borderId="13" xfId="0" applyFont="1" applyFill="1" applyBorder="1" applyAlignment="1">
      <alignment horizontal="center" vertical="top"/>
    </xf>
    <xf numFmtId="0" fontId="4" fillId="0" borderId="13"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2" xfId="0" applyFont="1" applyFill="1" applyBorder="1" applyAlignment="1">
      <alignment vertical="top" wrapText="1"/>
    </xf>
    <xf numFmtId="165" fontId="4" fillId="0" borderId="2" xfId="0" applyNumberFormat="1" applyFont="1" applyFill="1" applyBorder="1" applyAlignment="1">
      <alignment vertical="top" wrapText="1"/>
    </xf>
    <xf numFmtId="2" fontId="4" fillId="0" borderId="2" xfId="0" applyNumberFormat="1" applyFont="1" applyFill="1" applyBorder="1" applyAlignment="1">
      <alignment horizontal="right"/>
    </xf>
    <xf numFmtId="0" fontId="4" fillId="0" borderId="3" xfId="0" applyFont="1" applyFill="1" applyBorder="1" applyAlignment="1">
      <alignment vertical="top" wrapText="1"/>
    </xf>
    <xf numFmtId="2" fontId="4" fillId="0" borderId="13" xfId="0" applyNumberFormat="1" applyFont="1" applyFill="1" applyBorder="1" applyAlignment="1">
      <alignment horizontal="right"/>
    </xf>
    <xf numFmtId="2" fontId="4" fillId="0" borderId="13" xfId="0" applyNumberFormat="1" applyFont="1" applyFill="1" applyBorder="1" applyAlignment="1">
      <alignment horizontal="center"/>
    </xf>
    <xf numFmtId="165" fontId="4" fillId="0" borderId="1" xfId="0" applyNumberFormat="1" applyFont="1" applyFill="1" applyBorder="1" applyAlignment="1">
      <alignment vertical="top" wrapText="1"/>
    </xf>
    <xf numFmtId="2" fontId="4" fillId="0" borderId="3" xfId="0" applyNumberFormat="1" applyFont="1" applyFill="1" applyBorder="1" applyAlignment="1">
      <alignment horizontal="right"/>
    </xf>
    <xf numFmtId="0" fontId="4" fillId="0" borderId="1" xfId="0" applyFont="1" applyFill="1" applyBorder="1" applyAlignment="1">
      <alignment horizontal="center" vertical="top" wrapText="1"/>
    </xf>
    <xf numFmtId="2" fontId="4" fillId="0" borderId="1" xfId="0" applyNumberFormat="1" applyFont="1" applyFill="1" applyBorder="1" applyAlignment="1">
      <alignment horizontal="center" vertical="center"/>
    </xf>
    <xf numFmtId="2" fontId="4" fillId="0" borderId="1" xfId="0" applyNumberFormat="1" applyFont="1" applyFill="1" applyBorder="1" applyAlignment="1">
      <alignment horizontal="right" vertical="center"/>
    </xf>
    <xf numFmtId="0" fontId="4" fillId="0" borderId="1" xfId="0" applyFont="1" applyFill="1" applyBorder="1" applyAlignment="1">
      <alignment horizontal="center" vertical="center"/>
    </xf>
    <xf numFmtId="0" fontId="4" fillId="0" borderId="13" xfId="0" applyFont="1" applyFill="1" applyBorder="1" applyAlignment="1">
      <alignment vertical="top" wrapText="1"/>
    </xf>
    <xf numFmtId="2" fontId="4" fillId="0" borderId="13" xfId="0" applyNumberFormat="1" applyFont="1" applyFill="1" applyBorder="1" applyAlignment="1">
      <alignment wrapText="1"/>
    </xf>
    <xf numFmtId="2" fontId="4" fillId="0" borderId="1" xfId="0" applyNumberFormat="1" applyFont="1" applyFill="1" applyBorder="1" applyAlignment="1">
      <alignment wrapText="1"/>
    </xf>
    <xf numFmtId="2" fontId="4" fillId="0" borderId="1" xfId="0" applyNumberFormat="1" applyFont="1" applyFill="1" applyBorder="1" applyAlignment="1">
      <alignment horizontal="center"/>
    </xf>
    <xf numFmtId="1" fontId="4" fillId="0" borderId="14" xfId="0" applyNumberFormat="1" applyFont="1" applyFill="1" applyBorder="1" applyAlignment="1">
      <alignment horizontal="right"/>
    </xf>
    <xf numFmtId="164" fontId="4" fillId="3" borderId="2" xfId="0" applyNumberFormat="1" applyFont="1" applyFill="1" applyBorder="1" applyAlignment="1">
      <alignment vertical="top" wrapText="1"/>
    </xf>
    <xf numFmtId="0" fontId="4" fillId="3" borderId="13" xfId="0" applyFont="1" applyFill="1" applyBorder="1" applyAlignment="1">
      <alignment horizontal="center" vertical="top" wrapText="1"/>
    </xf>
    <xf numFmtId="0" fontId="4" fillId="3" borderId="13" xfId="0" applyFont="1" applyFill="1" applyBorder="1" applyAlignment="1">
      <alignment vertical="top" wrapText="1"/>
    </xf>
    <xf numFmtId="2" fontId="4" fillId="3" borderId="10" xfId="0" applyNumberFormat="1" applyFont="1" applyFill="1" applyBorder="1" applyAlignment="1">
      <alignment horizontal="right"/>
    </xf>
    <xf numFmtId="0" fontId="4" fillId="3" borderId="4" xfId="0" applyFont="1" applyFill="1" applyBorder="1" applyAlignment="1">
      <alignment vertical="top" wrapText="1"/>
    </xf>
    <xf numFmtId="2" fontId="4" fillId="3" borderId="4" xfId="0" applyNumberFormat="1" applyFont="1" applyFill="1" applyBorder="1" applyAlignment="1">
      <alignment vertical="top" wrapText="1"/>
    </xf>
    <xf numFmtId="0" fontId="4" fillId="3" borderId="11" xfId="0" applyFont="1" applyFill="1" applyBorder="1" applyAlignment="1">
      <alignment horizontal="center" vertical="top" wrapText="1"/>
    </xf>
    <xf numFmtId="0" fontId="5" fillId="0" borderId="1" xfId="0" applyFont="1" applyFill="1" applyBorder="1" applyAlignment="1">
      <alignment horizontal="center" vertical="top"/>
    </xf>
    <xf numFmtId="2" fontId="4" fillId="0" borderId="2" xfId="0" applyNumberFormat="1" applyFont="1" applyFill="1" applyBorder="1" applyAlignment="1">
      <alignment horizontal="center"/>
    </xf>
    <xf numFmtId="0" fontId="4" fillId="0" borderId="0" xfId="0" applyFont="1" applyFill="1" applyBorder="1"/>
    <xf numFmtId="0" fontId="4" fillId="0" borderId="1" xfId="0" applyFont="1" applyFill="1" applyBorder="1" applyAlignment="1">
      <alignment horizontal="right" vertical="center" wrapText="1"/>
    </xf>
    <xf numFmtId="2" fontId="4" fillId="0" borderId="1" xfId="0" applyNumberFormat="1" applyFont="1" applyFill="1" applyBorder="1" applyAlignment="1">
      <alignment horizontal="right" vertical="center" wrapText="1"/>
    </xf>
    <xf numFmtId="165" fontId="4" fillId="0" borderId="1" xfId="0" applyNumberFormat="1" applyFont="1" applyFill="1" applyBorder="1" applyAlignment="1">
      <alignment horizontal="right" vertical="center" wrapText="1"/>
    </xf>
    <xf numFmtId="2" fontId="4" fillId="3" borderId="4" xfId="0" applyNumberFormat="1" applyFont="1" applyFill="1" applyBorder="1" applyAlignment="1">
      <alignment horizontal="right" vertical="center" wrapText="1"/>
    </xf>
    <xf numFmtId="2" fontId="4" fillId="0" borderId="1" xfId="0" applyNumberFormat="1" applyFont="1" applyFill="1" applyBorder="1" applyAlignment="1"/>
    <xf numFmtId="0" fontId="5" fillId="0" borderId="3" xfId="0" applyFont="1" applyFill="1" applyBorder="1" applyAlignment="1">
      <alignment horizontal="center" vertical="top"/>
    </xf>
    <xf numFmtId="0" fontId="4" fillId="0" borderId="10" xfId="0" applyFont="1" applyFill="1" applyBorder="1" applyAlignment="1">
      <alignment horizontal="center" vertical="top" wrapText="1"/>
    </xf>
    <xf numFmtId="0" fontId="4" fillId="0" borderId="5" xfId="0" applyFont="1" applyFill="1" applyBorder="1" applyAlignment="1">
      <alignment horizontal="left" vertical="top" wrapText="1"/>
    </xf>
    <xf numFmtId="0" fontId="4" fillId="0" borderId="11" xfId="0" applyFont="1" applyFill="1" applyBorder="1" applyAlignment="1">
      <alignment horizontal="center" vertical="top" wrapText="1"/>
    </xf>
    <xf numFmtId="0" fontId="4" fillId="0" borderId="5" xfId="0" applyFont="1" applyFill="1" applyBorder="1" applyAlignment="1">
      <alignment vertical="top" wrapText="1"/>
    </xf>
    <xf numFmtId="165" fontId="4" fillId="0" borderId="5" xfId="0" applyNumberFormat="1" applyFont="1" applyFill="1" applyBorder="1" applyAlignment="1">
      <alignment vertical="top" wrapText="1"/>
    </xf>
    <xf numFmtId="2" fontId="4" fillId="0" borderId="5" xfId="0" applyNumberFormat="1" applyFont="1" applyFill="1" applyBorder="1" applyAlignment="1"/>
    <xf numFmtId="2" fontId="4" fillId="0" borderId="5" xfId="0" applyNumberFormat="1" applyFont="1" applyFill="1" applyBorder="1" applyAlignment="1">
      <alignment horizontal="right"/>
    </xf>
    <xf numFmtId="2" fontId="4" fillId="0" borderId="12" xfId="0" applyNumberFormat="1" applyFont="1" applyFill="1" applyBorder="1" applyAlignment="1">
      <alignment horizontal="center"/>
    </xf>
    <xf numFmtId="2" fontId="4" fillId="0" borderId="7" xfId="0" applyNumberFormat="1" applyFont="1" applyFill="1" applyBorder="1" applyAlignment="1">
      <alignment horizontal="center"/>
    </xf>
    <xf numFmtId="2" fontId="5" fillId="0" borderId="1" xfId="0" applyNumberFormat="1" applyFont="1" applyFill="1" applyBorder="1" applyAlignment="1">
      <alignment horizontal="right" vertical="center"/>
    </xf>
    <xf numFmtId="0" fontId="5" fillId="0" borderId="1" xfId="0" applyFont="1" applyFill="1" applyBorder="1" applyAlignment="1">
      <alignment horizontal="right" vertical="center" wrapText="1"/>
    </xf>
    <xf numFmtId="2" fontId="5" fillId="0" borderId="1" xfId="0" applyNumberFormat="1" applyFont="1" applyFill="1" applyBorder="1" applyAlignment="1">
      <alignment horizontal="right" vertical="center" wrapText="1"/>
    </xf>
    <xf numFmtId="165" fontId="5" fillId="0" borderId="1" xfId="0" applyNumberFormat="1" applyFont="1" applyFill="1" applyBorder="1" applyAlignment="1">
      <alignment horizontal="right" vertical="center" wrapText="1"/>
    </xf>
    <xf numFmtId="0" fontId="4" fillId="0" borderId="4" xfId="0" applyFont="1" applyFill="1" applyBorder="1" applyAlignment="1">
      <alignment horizontal="left" vertical="top" wrapText="1"/>
    </xf>
    <xf numFmtId="0" fontId="4" fillId="0" borderId="6" xfId="0" applyFont="1" applyFill="1" applyBorder="1" applyAlignment="1">
      <alignment horizontal="left" vertical="top" wrapText="1"/>
    </xf>
    <xf numFmtId="2" fontId="4" fillId="0" borderId="2" xfId="0" applyNumberFormat="1" applyFont="1" applyFill="1" applyBorder="1" applyAlignment="1"/>
    <xf numFmtId="165" fontId="4" fillId="0" borderId="1" xfId="0" applyNumberFormat="1" applyFont="1" applyFill="1" applyBorder="1" applyAlignment="1">
      <alignment horizontal="center" vertical="top" wrapText="1"/>
    </xf>
    <xf numFmtId="2" fontId="4" fillId="0" borderId="1" xfId="0" applyNumberFormat="1" applyFont="1" applyFill="1" applyBorder="1" applyAlignment="1">
      <alignment horizontal="center" vertical="top" wrapText="1"/>
    </xf>
    <xf numFmtId="0" fontId="4" fillId="0" borderId="1" xfId="0" applyFont="1" applyFill="1" applyBorder="1" applyAlignment="1">
      <alignment horizontal="justify" vertical="top" wrapText="1"/>
    </xf>
    <xf numFmtId="165" fontId="4" fillId="0" borderId="1" xfId="0" applyNumberFormat="1" applyFont="1" applyFill="1" applyBorder="1" applyAlignment="1">
      <alignment horizontal="justify" vertical="top" wrapText="1"/>
    </xf>
    <xf numFmtId="1" fontId="4" fillId="0" borderId="1" xfId="0" applyNumberFormat="1" applyFont="1" applyFill="1" applyBorder="1" applyAlignment="1">
      <alignment horizontal="right"/>
    </xf>
    <xf numFmtId="0" fontId="4" fillId="0" borderId="0" xfId="0" applyFont="1" applyAlignment="1">
      <alignment horizontal="center"/>
    </xf>
    <xf numFmtId="0" fontId="4" fillId="0" borderId="0" xfId="0" applyFont="1" applyAlignment="1"/>
    <xf numFmtId="165" fontId="4" fillId="0" borderId="0" xfId="0" applyNumberFormat="1" applyFont="1" applyAlignment="1"/>
    <xf numFmtId="3" fontId="4" fillId="0" borderId="0" xfId="0" applyNumberFormat="1" applyFont="1"/>
    <xf numFmtId="2" fontId="4" fillId="3" borderId="2" xfId="0" applyNumberFormat="1" applyFont="1" applyFill="1" applyBorder="1" applyAlignment="1">
      <alignment horizontal="center" vertical="center"/>
    </xf>
    <xf numFmtId="0" fontId="4" fillId="0" borderId="1" xfId="0" applyFont="1" applyBorder="1" applyAlignment="1">
      <alignment horizontal="center"/>
    </xf>
    <xf numFmtId="0" fontId="5" fillId="0" borderId="1" xfId="0" applyFont="1" applyFill="1" applyBorder="1" applyAlignment="1">
      <alignment horizontal="center" vertical="top"/>
    </xf>
    <xf numFmtId="0" fontId="4" fillId="0" borderId="2" xfId="0" applyFont="1" applyFill="1" applyBorder="1" applyAlignment="1">
      <alignment horizontal="center" vertical="top" wrapText="1"/>
    </xf>
    <xf numFmtId="0" fontId="4" fillId="0" borderId="13" xfId="0" applyFont="1" applyFill="1" applyBorder="1" applyAlignment="1">
      <alignment horizontal="center" vertical="top" wrapText="1"/>
    </xf>
    <xf numFmtId="0" fontId="4" fillId="0" borderId="3" xfId="0" applyFont="1" applyFill="1" applyBorder="1" applyAlignment="1">
      <alignment horizontal="center" vertical="top" wrapText="1"/>
    </xf>
    <xf numFmtId="2" fontId="4" fillId="0" borderId="1" xfId="0" applyNumberFormat="1" applyFont="1" applyFill="1" applyBorder="1" applyAlignment="1">
      <alignment horizontal="center"/>
    </xf>
    <xf numFmtId="0" fontId="4" fillId="3" borderId="1" xfId="0" applyFont="1" applyFill="1" applyBorder="1" applyAlignment="1">
      <alignment horizontal="center" vertical="top" wrapText="1"/>
    </xf>
    <xf numFmtId="0" fontId="4" fillId="0" borderId="1" xfId="0" applyFont="1" applyFill="1" applyBorder="1" applyAlignment="1">
      <alignment horizontal="center" vertical="top" wrapText="1"/>
    </xf>
    <xf numFmtId="1" fontId="4" fillId="3" borderId="3" xfId="0" applyNumberFormat="1" applyFont="1" applyFill="1" applyBorder="1" applyAlignment="1">
      <alignment horizontal="right"/>
    </xf>
    <xf numFmtId="0" fontId="4" fillId="3" borderId="5" xfId="0" applyFont="1" applyFill="1" applyBorder="1" applyAlignment="1">
      <alignment horizontal="center" vertical="top" wrapText="1"/>
    </xf>
    <xf numFmtId="0" fontId="4" fillId="3" borderId="2" xfId="0" applyFont="1" applyFill="1" applyBorder="1" applyAlignment="1">
      <alignment horizontal="center" vertical="top" wrapText="1"/>
    </xf>
    <xf numFmtId="0" fontId="4" fillId="3" borderId="13" xfId="0" applyFont="1" applyFill="1" applyBorder="1" applyAlignment="1">
      <alignment horizontal="center" vertical="top" wrapText="1"/>
    </xf>
    <xf numFmtId="0" fontId="4" fillId="3" borderId="3" xfId="0" applyFont="1" applyFill="1" applyBorder="1" applyAlignment="1">
      <alignment horizontal="center" vertical="top" wrapText="1"/>
    </xf>
    <xf numFmtId="2" fontId="4" fillId="3" borderId="2" xfId="0" applyNumberFormat="1" applyFont="1" applyFill="1" applyBorder="1" applyAlignment="1">
      <alignment horizontal="center" vertical="center"/>
    </xf>
    <xf numFmtId="0" fontId="5" fillId="2" borderId="1" xfId="0" applyFont="1" applyFill="1" applyBorder="1" applyAlignment="1">
      <alignment horizontal="center" vertical="center"/>
    </xf>
    <xf numFmtId="1" fontId="4" fillId="0" borderId="1" xfId="0" applyNumberFormat="1" applyFont="1" applyFill="1" applyBorder="1" applyAlignment="1">
      <alignment horizontal="right"/>
    </xf>
    <xf numFmtId="0" fontId="5" fillId="3" borderId="13" xfId="0" applyFont="1" applyFill="1" applyBorder="1" applyAlignment="1">
      <alignment vertical="top"/>
    </xf>
    <xf numFmtId="0" fontId="5" fillId="3" borderId="3" xfId="0" applyFont="1" applyFill="1" applyBorder="1" applyAlignment="1">
      <alignment vertical="top"/>
    </xf>
    <xf numFmtId="0" fontId="4" fillId="0" borderId="0" xfId="0" applyFont="1" applyFill="1" applyAlignment="1">
      <alignment horizontal="center"/>
    </xf>
    <xf numFmtId="2" fontId="4" fillId="3" borderId="13" xfId="0" applyNumberFormat="1" applyFont="1" applyFill="1" applyBorder="1" applyAlignment="1"/>
    <xf numFmtId="2" fontId="4" fillId="3" borderId="3" xfId="0" applyNumberFormat="1" applyFont="1" applyFill="1" applyBorder="1" applyAlignment="1"/>
    <xf numFmtId="0" fontId="5" fillId="0" borderId="13" xfId="0" applyFont="1" applyFill="1" applyBorder="1" applyAlignment="1">
      <alignment vertical="top"/>
    </xf>
    <xf numFmtId="0" fontId="5" fillId="0" borderId="3" xfId="0" applyFont="1" applyFill="1" applyBorder="1" applyAlignment="1">
      <alignment vertical="top"/>
    </xf>
    <xf numFmtId="2" fontId="4" fillId="0" borderId="13" xfId="0" applyNumberFormat="1" applyFont="1" applyFill="1" applyBorder="1" applyAlignment="1"/>
    <xf numFmtId="2" fontId="4" fillId="0" borderId="3" xfId="0" applyNumberFormat="1" applyFont="1" applyFill="1" applyBorder="1" applyAlignment="1"/>
    <xf numFmtId="0" fontId="4" fillId="0" borderId="1" xfId="0" applyFont="1" applyBorder="1"/>
    <xf numFmtId="0" fontId="4" fillId="0" borderId="1" xfId="0" applyFont="1" applyBorder="1" applyAlignment="1"/>
    <xf numFmtId="165" fontId="4" fillId="0" borderId="1" xfId="0" applyNumberFormat="1" applyFont="1" applyBorder="1" applyAlignment="1"/>
    <xf numFmtId="0" fontId="4" fillId="0" borderId="1" xfId="0" applyFont="1" applyBorder="1" applyAlignment="1">
      <alignment horizontal="center" vertical="center"/>
    </xf>
    <xf numFmtId="0" fontId="4" fillId="0" borderId="1" xfId="0" applyFont="1" applyBorder="1" applyAlignment="1">
      <alignment vertical="center"/>
    </xf>
    <xf numFmtId="165" fontId="4" fillId="0" borderId="1" xfId="0" applyNumberFormat="1" applyFont="1" applyBorder="1" applyAlignment="1">
      <alignment vertical="center"/>
    </xf>
    <xf numFmtId="2" fontId="4" fillId="0" borderId="1" xfId="0" applyNumberFormat="1" applyFont="1" applyBorder="1" applyAlignment="1">
      <alignment horizontal="right" vertical="center"/>
    </xf>
    <xf numFmtId="0" fontId="5" fillId="0" borderId="13" xfId="0" applyFont="1" applyBorder="1" applyAlignment="1">
      <alignment horizontal="center" vertical="top"/>
    </xf>
    <xf numFmtId="1" fontId="4" fillId="0" borderId="1" xfId="0" applyNumberFormat="1" applyFont="1" applyBorder="1" applyAlignment="1">
      <alignment horizontal="right" vertical="center"/>
    </xf>
    <xf numFmtId="0" fontId="4" fillId="0" borderId="2" xfId="0" applyFont="1" applyBorder="1" applyAlignment="1">
      <alignment horizontal="right" vertical="center"/>
    </xf>
    <xf numFmtId="0" fontId="4" fillId="3" borderId="5" xfId="0" applyFont="1" applyFill="1" applyBorder="1" applyAlignment="1">
      <alignment horizontal="center" wrapText="1"/>
    </xf>
    <xf numFmtId="0" fontId="4" fillId="3" borderId="2" xfId="0" applyFont="1" applyFill="1" applyBorder="1" applyAlignment="1">
      <alignment horizontal="center" vertical="center"/>
    </xf>
    <xf numFmtId="0" fontId="4" fillId="3" borderId="2" xfId="0" applyFont="1" applyFill="1" applyBorder="1" applyAlignment="1">
      <alignment vertical="center"/>
    </xf>
    <xf numFmtId="165" fontId="4" fillId="3" borderId="2" xfId="0" applyNumberFormat="1" applyFont="1" applyFill="1" applyBorder="1" applyAlignment="1">
      <alignment vertical="center"/>
    </xf>
    <xf numFmtId="1" fontId="4" fillId="3" borderId="2" xfId="0" applyNumberFormat="1" applyFont="1" applyFill="1" applyBorder="1" applyAlignment="1">
      <alignment horizontal="right" vertical="center"/>
    </xf>
    <xf numFmtId="0" fontId="4" fillId="3" borderId="2" xfId="0" applyFont="1" applyFill="1" applyBorder="1" applyAlignment="1">
      <alignment horizontal="right" vertical="center"/>
    </xf>
    <xf numFmtId="0" fontId="4" fillId="3" borderId="1" xfId="0" applyFont="1" applyFill="1" applyBorder="1" applyAlignment="1">
      <alignment horizontal="center" wrapText="1"/>
    </xf>
    <xf numFmtId="0" fontId="4" fillId="3" borderId="1" xfId="0" applyFont="1" applyFill="1" applyBorder="1" applyAlignment="1">
      <alignment wrapText="1"/>
    </xf>
    <xf numFmtId="165" fontId="4" fillId="3" borderId="1" xfId="0" applyNumberFormat="1" applyFont="1" applyFill="1" applyBorder="1" applyAlignment="1">
      <alignment wrapText="1"/>
    </xf>
    <xf numFmtId="0" fontId="4" fillId="3" borderId="10" xfId="0" applyFont="1" applyFill="1" applyBorder="1" applyAlignment="1">
      <alignment vertical="top" wrapText="1"/>
    </xf>
    <xf numFmtId="165" fontId="4" fillId="3" borderId="10" xfId="0" applyNumberFormat="1" applyFont="1" applyFill="1" applyBorder="1" applyAlignment="1">
      <alignment vertical="top" wrapText="1"/>
    </xf>
    <xf numFmtId="1" fontId="4" fillId="6" borderId="14" xfId="0" applyNumberFormat="1" applyFont="1" applyFill="1" applyBorder="1" applyAlignment="1"/>
    <xf numFmtId="2" fontId="4" fillId="0" borderId="1" xfId="0" applyNumberFormat="1" applyFont="1" applyFill="1" applyBorder="1" applyAlignment="1">
      <alignment vertical="top" wrapText="1"/>
    </xf>
    <xf numFmtId="2" fontId="4" fillId="6" borderId="0" xfId="0" applyNumberFormat="1" applyFont="1" applyFill="1"/>
    <xf numFmtId="2" fontId="4" fillId="0" borderId="3" xfId="0" applyNumberFormat="1" applyFont="1" applyFill="1" applyBorder="1" applyAlignment="1">
      <alignment vertical="top" wrapText="1"/>
    </xf>
    <xf numFmtId="0" fontId="4" fillId="0" borderId="0" xfId="0" applyFont="1" applyFill="1" applyBorder="1" applyAlignment="1">
      <alignment horizontal="justify" vertical="top" wrapText="1"/>
    </xf>
    <xf numFmtId="0" fontId="4" fillId="0" borderId="5" xfId="0" applyFont="1" applyFill="1" applyBorder="1" applyAlignment="1">
      <alignment horizontal="right" vertical="center" wrapText="1"/>
    </xf>
    <xf numFmtId="2" fontId="4" fillId="0" borderId="5" xfId="0" applyNumberFormat="1" applyFont="1" applyFill="1" applyBorder="1" applyAlignment="1">
      <alignment horizontal="right" vertical="center" wrapText="1"/>
    </xf>
    <xf numFmtId="165" fontId="4" fillId="0" borderId="5" xfId="0" applyNumberFormat="1" applyFont="1" applyFill="1" applyBorder="1" applyAlignment="1">
      <alignment horizontal="right" vertical="center" wrapText="1"/>
    </xf>
    <xf numFmtId="2" fontId="4" fillId="0" borderId="5" xfId="0" applyNumberFormat="1" applyFont="1" applyFill="1" applyBorder="1" applyAlignment="1">
      <alignment horizontal="right" vertical="center"/>
    </xf>
    <xf numFmtId="2" fontId="4" fillId="0" borderId="6" xfId="0" applyNumberFormat="1" applyFont="1" applyFill="1" applyBorder="1" applyAlignment="1">
      <alignment horizontal="center"/>
    </xf>
    <xf numFmtId="165" fontId="5" fillId="2" borderId="1" xfId="0" applyNumberFormat="1" applyFont="1" applyFill="1" applyBorder="1" applyAlignment="1">
      <alignment horizontal="center" vertical="center"/>
    </xf>
    <xf numFmtId="0" fontId="4" fillId="0" borderId="1" xfId="0" applyFont="1" applyFill="1" applyBorder="1" applyAlignment="1">
      <alignment horizontal="center" vertical="top" wrapText="1"/>
    </xf>
    <xf numFmtId="0" fontId="4" fillId="0" borderId="13" xfId="0"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1" fontId="4" fillId="0" borderId="2" xfId="0" applyNumberFormat="1" applyFont="1" applyBorder="1" applyAlignment="1">
      <alignment horizontal="right" vertical="center"/>
    </xf>
    <xf numFmtId="1" fontId="4" fillId="5" borderId="3" xfId="0" applyNumberFormat="1" applyFont="1" applyFill="1" applyBorder="1" applyAlignment="1">
      <alignment horizontal="right"/>
    </xf>
    <xf numFmtId="1" fontId="4" fillId="3" borderId="1" xfId="0" applyNumberFormat="1" applyFont="1" applyFill="1" applyBorder="1" applyAlignment="1">
      <alignment horizontal="right"/>
    </xf>
    <xf numFmtId="1" fontId="4" fillId="5" borderId="1" xfId="0" applyNumberFormat="1" applyFont="1" applyFill="1" applyBorder="1" applyAlignment="1">
      <alignment horizontal="right"/>
    </xf>
    <xf numFmtId="1" fontId="4" fillId="0" borderId="2" xfId="0" applyNumberFormat="1" applyFont="1" applyFill="1" applyBorder="1" applyAlignment="1"/>
    <xf numFmtId="1" fontId="4" fillId="0" borderId="13" xfId="0" applyNumberFormat="1" applyFont="1" applyFill="1" applyBorder="1" applyAlignment="1"/>
    <xf numFmtId="1" fontId="4" fillId="0" borderId="3" xfId="0" applyNumberFormat="1" applyFont="1" applyFill="1" applyBorder="1" applyAlignment="1"/>
    <xf numFmtId="1" fontId="4" fillId="0" borderId="3" xfId="0" applyNumberFormat="1" applyFont="1" applyFill="1" applyBorder="1" applyAlignment="1">
      <alignment horizontal="center"/>
    </xf>
    <xf numFmtId="0" fontId="4" fillId="0" borderId="1" xfId="0" applyFont="1" applyFill="1" applyBorder="1" applyAlignment="1">
      <alignment horizontal="center" vertical="top" wrapText="1"/>
    </xf>
    <xf numFmtId="0" fontId="4" fillId="3" borderId="1" xfId="0" applyFont="1" applyFill="1" applyBorder="1" applyAlignment="1">
      <alignment horizontal="center" vertical="top" wrapText="1"/>
    </xf>
    <xf numFmtId="0" fontId="5" fillId="0" borderId="1" xfId="0" applyFont="1" applyFill="1" applyBorder="1" applyAlignment="1">
      <alignment horizontal="center" vertical="top"/>
    </xf>
    <xf numFmtId="0" fontId="4" fillId="0" borderId="1" xfId="0" applyFont="1" applyFill="1" applyBorder="1" applyAlignment="1">
      <alignment horizontal="center" vertical="top" wrapText="1"/>
    </xf>
    <xf numFmtId="2" fontId="4" fillId="3" borderId="2" xfId="0" applyNumberFormat="1" applyFont="1" applyFill="1" applyBorder="1" applyAlignment="1">
      <alignment horizontal="center"/>
    </xf>
    <xf numFmtId="0" fontId="4" fillId="3" borderId="4" xfId="0" applyFont="1" applyFill="1" applyBorder="1" applyAlignment="1">
      <alignment horizontal="left" vertical="top" wrapText="1"/>
    </xf>
    <xf numFmtId="0" fontId="4" fillId="3" borderId="5" xfId="0" applyFont="1" applyFill="1" applyBorder="1" applyAlignment="1">
      <alignment horizontal="left" vertical="top" wrapText="1"/>
    </xf>
    <xf numFmtId="0" fontId="4" fillId="3" borderId="6" xfId="0" applyFont="1" applyFill="1" applyBorder="1" applyAlignment="1">
      <alignment horizontal="left" vertical="top" wrapText="1"/>
    </xf>
    <xf numFmtId="0" fontId="4" fillId="3" borderId="1" xfId="0" applyFont="1" applyFill="1" applyBorder="1" applyAlignment="1">
      <alignment vertical="top" wrapText="1"/>
    </xf>
    <xf numFmtId="165" fontId="4" fillId="3" borderId="1" xfId="0" applyNumberFormat="1" applyFont="1" applyFill="1" applyBorder="1" applyAlignment="1">
      <alignment vertical="top" wrapText="1"/>
    </xf>
    <xf numFmtId="2" fontId="4" fillId="0" borderId="1" xfId="0" applyNumberFormat="1" applyFont="1" applyFill="1" applyBorder="1" applyAlignment="1">
      <alignment horizontal="center"/>
    </xf>
    <xf numFmtId="165" fontId="4" fillId="3" borderId="1" xfId="0" applyNumberFormat="1" applyFont="1" applyFill="1" applyBorder="1" applyAlignment="1">
      <alignment vertical="center"/>
    </xf>
    <xf numFmtId="1" fontId="4" fillId="0" borderId="1" xfId="0" applyNumberFormat="1" applyFont="1" applyFill="1" applyBorder="1" applyAlignment="1">
      <alignment horizontal="right"/>
    </xf>
    <xf numFmtId="1" fontId="4" fillId="0" borderId="2" xfId="0" applyNumberFormat="1" applyFont="1" applyFill="1" applyBorder="1" applyAlignment="1">
      <alignment horizontal="center"/>
    </xf>
    <xf numFmtId="1" fontId="4" fillId="0" borderId="13" xfId="0" applyNumberFormat="1" applyFont="1" applyFill="1" applyBorder="1" applyAlignment="1">
      <alignment horizontal="center"/>
    </xf>
    <xf numFmtId="1" fontId="4" fillId="0" borderId="3" xfId="0" applyNumberFormat="1" applyFont="1" applyFill="1" applyBorder="1" applyAlignment="1">
      <alignment horizontal="center"/>
    </xf>
    <xf numFmtId="1" fontId="4" fillId="3" borderId="13" xfId="0" applyNumberFormat="1" applyFont="1" applyFill="1" applyBorder="1" applyAlignment="1">
      <alignment horizontal="center"/>
    </xf>
    <xf numFmtId="0" fontId="5" fillId="0" borderId="1" xfId="0" applyFont="1" applyFill="1" applyBorder="1" applyAlignment="1">
      <alignment horizontal="center" vertical="top"/>
    </xf>
    <xf numFmtId="0" fontId="4" fillId="0" borderId="1" xfId="0" applyFont="1" applyBorder="1" applyAlignment="1">
      <alignment horizontal="center"/>
    </xf>
    <xf numFmtId="1" fontId="4" fillId="3" borderId="1" xfId="0" applyNumberFormat="1" applyFont="1" applyFill="1" applyBorder="1" applyAlignment="1">
      <alignment horizontal="center"/>
    </xf>
    <xf numFmtId="3" fontId="4" fillId="0" borderId="2" xfId="0" applyNumberFormat="1" applyFont="1" applyFill="1" applyBorder="1" applyAlignment="1">
      <alignment horizontal="center"/>
    </xf>
    <xf numFmtId="3" fontId="4" fillId="0" borderId="13" xfId="0" applyNumberFormat="1" applyFont="1" applyFill="1" applyBorder="1" applyAlignment="1">
      <alignment horizontal="center"/>
    </xf>
    <xf numFmtId="3" fontId="4" fillId="0" borderId="3" xfId="0" applyNumberFormat="1" applyFont="1" applyFill="1" applyBorder="1" applyAlignment="1">
      <alignment horizontal="center"/>
    </xf>
    <xf numFmtId="1" fontId="4" fillId="5" borderId="3" xfId="0" applyNumberFormat="1" applyFont="1" applyFill="1" applyBorder="1" applyAlignment="1">
      <alignment horizontal="center"/>
    </xf>
    <xf numFmtId="1" fontId="4" fillId="3" borderId="7" xfId="0" applyNumberFormat="1" applyFont="1" applyFill="1" applyBorder="1" applyAlignment="1">
      <alignment horizontal="center" vertical="center"/>
    </xf>
    <xf numFmtId="1" fontId="4" fillId="3" borderId="14" xfId="0" applyNumberFormat="1" applyFont="1" applyFill="1" applyBorder="1" applyAlignment="1">
      <alignment horizontal="center" vertical="center"/>
    </xf>
    <xf numFmtId="1" fontId="4" fillId="3" borderId="4" xfId="0" applyNumberFormat="1" applyFont="1" applyFill="1" applyBorder="1" applyAlignment="1">
      <alignment horizontal="center"/>
    </xf>
    <xf numFmtId="1" fontId="4" fillId="3" borderId="7" xfId="0" applyNumberFormat="1" applyFont="1" applyFill="1" applyBorder="1" applyAlignment="1">
      <alignment horizontal="center"/>
    </xf>
    <xf numFmtId="1" fontId="4" fillId="3" borderId="14" xfId="0" applyNumberFormat="1" applyFont="1" applyFill="1" applyBorder="1" applyAlignment="1">
      <alignment horizontal="center"/>
    </xf>
    <xf numFmtId="1" fontId="4" fillId="5" borderId="1" xfId="0" applyNumberFormat="1" applyFont="1" applyFill="1" applyBorder="1" applyAlignment="1">
      <alignment horizontal="center"/>
    </xf>
    <xf numFmtId="1" fontId="4" fillId="0" borderId="14" xfId="0" applyNumberFormat="1" applyFont="1" applyFill="1" applyBorder="1" applyAlignment="1">
      <alignment horizontal="center"/>
    </xf>
    <xf numFmtId="1" fontId="4" fillId="3" borderId="10" xfId="0" applyNumberFormat="1" applyFont="1" applyFill="1" applyBorder="1" applyAlignment="1">
      <alignment horizontal="center"/>
    </xf>
    <xf numFmtId="1" fontId="5" fillId="3" borderId="1" xfId="0" applyNumberFormat="1" applyFont="1" applyFill="1" applyBorder="1" applyAlignment="1">
      <alignment horizontal="center"/>
    </xf>
    <xf numFmtId="1" fontId="4" fillId="0" borderId="1" xfId="0" applyNumberFormat="1" applyFont="1" applyFill="1" applyBorder="1" applyAlignment="1">
      <alignment horizontal="center"/>
    </xf>
    <xf numFmtId="1" fontId="5" fillId="0" borderId="6" xfId="0" applyNumberFormat="1" applyFont="1" applyBorder="1" applyAlignment="1">
      <alignment horizontal="center"/>
    </xf>
    <xf numFmtId="1" fontId="4" fillId="0" borderId="1" xfId="0" applyNumberFormat="1" applyFont="1" applyBorder="1" applyAlignment="1">
      <alignment horizontal="center"/>
    </xf>
    <xf numFmtId="3" fontId="4" fillId="5" borderId="3" xfId="0" applyNumberFormat="1" applyFont="1" applyFill="1" applyBorder="1" applyAlignment="1">
      <alignment horizontal="center"/>
    </xf>
    <xf numFmtId="3" fontId="4" fillId="3" borderId="1" xfId="0" applyNumberFormat="1" applyFont="1" applyFill="1" applyBorder="1" applyAlignment="1">
      <alignment horizontal="center"/>
    </xf>
    <xf numFmtId="3" fontId="4" fillId="3" borderId="3" xfId="0" applyNumberFormat="1" applyFont="1" applyFill="1" applyBorder="1" applyAlignment="1">
      <alignment horizontal="center"/>
    </xf>
    <xf numFmtId="3" fontId="4" fillId="3" borderId="7" xfId="0" applyNumberFormat="1" applyFont="1" applyFill="1" applyBorder="1" applyAlignment="1">
      <alignment horizontal="center" vertical="center"/>
    </xf>
    <xf numFmtId="3" fontId="4" fillId="3" borderId="14" xfId="0" applyNumberFormat="1" applyFont="1" applyFill="1" applyBorder="1" applyAlignment="1">
      <alignment horizontal="center" vertical="center"/>
    </xf>
    <xf numFmtId="3" fontId="4" fillId="3" borderId="4" xfId="0" applyNumberFormat="1" applyFont="1" applyFill="1" applyBorder="1" applyAlignment="1">
      <alignment horizontal="center"/>
    </xf>
    <xf numFmtId="3" fontId="4" fillId="3" borderId="7" xfId="0" applyNumberFormat="1" applyFont="1" applyFill="1" applyBorder="1" applyAlignment="1">
      <alignment horizontal="center"/>
    </xf>
    <xf numFmtId="3" fontId="4" fillId="3" borderId="14" xfId="0" applyNumberFormat="1" applyFont="1" applyFill="1" applyBorder="1" applyAlignment="1">
      <alignment horizontal="center"/>
    </xf>
    <xf numFmtId="3" fontId="4" fillId="5" borderId="1" xfId="0" applyNumberFormat="1" applyFont="1" applyFill="1" applyBorder="1" applyAlignment="1">
      <alignment horizontal="center"/>
    </xf>
    <xf numFmtId="3" fontId="4" fillId="3" borderId="10" xfId="0" applyNumberFormat="1" applyFont="1" applyFill="1" applyBorder="1" applyAlignment="1">
      <alignment horizontal="center"/>
    </xf>
    <xf numFmtId="3" fontId="5" fillId="3" borderId="1" xfId="0" applyNumberFormat="1" applyFont="1" applyFill="1" applyBorder="1" applyAlignment="1">
      <alignment horizontal="center"/>
    </xf>
    <xf numFmtId="3" fontId="4" fillId="0" borderId="1" xfId="0" applyNumberFormat="1" applyFont="1" applyFill="1" applyBorder="1" applyAlignment="1">
      <alignment horizontal="center"/>
    </xf>
    <xf numFmtId="3" fontId="4" fillId="3" borderId="2" xfId="0" applyNumberFormat="1" applyFont="1" applyFill="1" applyBorder="1" applyAlignment="1">
      <alignment horizontal="center"/>
    </xf>
    <xf numFmtId="3" fontId="4" fillId="3" borderId="13" xfId="0" applyNumberFormat="1" applyFont="1" applyFill="1" applyBorder="1" applyAlignment="1">
      <alignment horizontal="center"/>
    </xf>
    <xf numFmtId="3" fontId="12" fillId="0" borderId="1" xfId="0" applyNumberFormat="1" applyFont="1" applyFill="1" applyBorder="1" applyAlignment="1">
      <alignment horizontal="right"/>
    </xf>
    <xf numFmtId="3" fontId="12" fillId="0" borderId="1" xfId="0" applyNumberFormat="1" applyFont="1" applyBorder="1"/>
    <xf numFmtId="0" fontId="4" fillId="0" borderId="2" xfId="0" applyFont="1" applyBorder="1" applyAlignment="1"/>
    <xf numFmtId="0" fontId="4" fillId="0" borderId="3" xfId="0" applyFont="1" applyBorder="1" applyAlignment="1"/>
    <xf numFmtId="165" fontId="4" fillId="0" borderId="2" xfId="0" applyNumberFormat="1" applyFont="1" applyBorder="1" applyAlignment="1"/>
    <xf numFmtId="165" fontId="4" fillId="0" borderId="3" xfId="0" applyNumberFormat="1" applyFont="1" applyBorder="1" applyAlignment="1"/>
    <xf numFmtId="0" fontId="4" fillId="0" borderId="2" xfId="0" applyFont="1" applyBorder="1" applyAlignment="1">
      <alignment horizontal="center"/>
    </xf>
    <xf numFmtId="0" fontId="4" fillId="0" borderId="3" xfId="0" applyFont="1" applyBorder="1" applyAlignment="1">
      <alignment horizontal="center"/>
    </xf>
    <xf numFmtId="0" fontId="4" fillId="3" borderId="1" xfId="0" applyFont="1" applyFill="1" applyBorder="1" applyAlignment="1">
      <alignment horizontal="center" vertical="top" wrapText="1"/>
    </xf>
    <xf numFmtId="0" fontId="5" fillId="3" borderId="1" xfId="0" applyFont="1" applyFill="1" applyBorder="1" applyAlignment="1">
      <alignment horizontal="center" vertical="top"/>
    </xf>
    <xf numFmtId="2" fontId="4" fillId="3" borderId="1" xfId="0" applyNumberFormat="1" applyFont="1" applyFill="1" applyBorder="1" applyAlignment="1">
      <alignment horizontal="center"/>
    </xf>
    <xf numFmtId="1" fontId="4" fillId="3" borderId="1" xfId="0" applyNumberFormat="1" applyFont="1" applyFill="1" applyBorder="1" applyAlignment="1">
      <alignment horizontal="center"/>
    </xf>
    <xf numFmtId="0" fontId="5" fillId="0" borderId="1" xfId="0" applyFont="1" applyFill="1" applyBorder="1" applyAlignment="1">
      <alignment horizontal="center" vertical="top"/>
    </xf>
    <xf numFmtId="0" fontId="4" fillId="0" borderId="1" xfId="0" applyFont="1" applyFill="1" applyBorder="1" applyAlignment="1">
      <alignment horizontal="center" vertical="top" wrapText="1"/>
    </xf>
    <xf numFmtId="0" fontId="5" fillId="3" borderId="2" xfId="0" applyFont="1" applyFill="1" applyBorder="1" applyAlignment="1">
      <alignment horizontal="center" vertical="top"/>
    </xf>
    <xf numFmtId="0" fontId="5" fillId="3" borderId="13" xfId="0" applyFont="1" applyFill="1" applyBorder="1" applyAlignment="1">
      <alignment horizontal="center" vertical="top"/>
    </xf>
    <xf numFmtId="0" fontId="5" fillId="3" borderId="3" xfId="0" applyFont="1" applyFill="1" applyBorder="1" applyAlignment="1">
      <alignment horizontal="center" vertical="top"/>
    </xf>
    <xf numFmtId="0" fontId="4" fillId="0" borderId="2" xfId="0" applyFont="1" applyBorder="1" applyAlignment="1">
      <alignment horizontal="center" vertical="top" wrapText="1"/>
    </xf>
    <xf numFmtId="0" fontId="4" fillId="0" borderId="13" xfId="0" applyFont="1" applyBorder="1" applyAlignment="1">
      <alignment horizontal="center" vertical="top" wrapText="1"/>
    </xf>
    <xf numFmtId="0" fontId="4" fillId="3" borderId="1" xfId="0" applyFont="1" applyFill="1" applyBorder="1" applyAlignment="1">
      <alignment horizontal="justify" vertical="top" wrapText="1"/>
    </xf>
    <xf numFmtId="2" fontId="4" fillId="3" borderId="2" xfId="0" applyNumberFormat="1" applyFont="1" applyFill="1" applyBorder="1" applyAlignment="1">
      <alignment horizontal="center"/>
    </xf>
    <xf numFmtId="2" fontId="4" fillId="3" borderId="13" xfId="0" applyNumberFormat="1" applyFont="1" applyFill="1" applyBorder="1" applyAlignment="1">
      <alignment horizontal="center"/>
    </xf>
    <xf numFmtId="2" fontId="4" fillId="3" borderId="3" xfId="0" applyNumberFormat="1" applyFont="1" applyFill="1" applyBorder="1" applyAlignment="1">
      <alignment horizontal="center"/>
    </xf>
    <xf numFmtId="0" fontId="4" fillId="3" borderId="2" xfId="0" applyFont="1" applyFill="1" applyBorder="1" applyAlignment="1">
      <alignment horizontal="center" vertical="top" wrapText="1"/>
    </xf>
    <xf numFmtId="0" fontId="4" fillId="3" borderId="3" xfId="0" applyFont="1" applyFill="1" applyBorder="1" applyAlignment="1">
      <alignment horizontal="center" vertical="top" wrapText="1"/>
    </xf>
    <xf numFmtId="0" fontId="4" fillId="3" borderId="4" xfId="0" applyFont="1" applyFill="1" applyBorder="1" applyAlignment="1">
      <alignment horizontal="left" vertical="top" wrapText="1"/>
    </xf>
    <xf numFmtId="0" fontId="4" fillId="3" borderId="5" xfId="0" applyFont="1" applyFill="1" applyBorder="1" applyAlignment="1">
      <alignment horizontal="left" vertical="top" wrapText="1"/>
    </xf>
    <xf numFmtId="0" fontId="4" fillId="3" borderId="6" xfId="0" applyFont="1" applyFill="1" applyBorder="1" applyAlignment="1">
      <alignment horizontal="left" vertical="top" wrapText="1"/>
    </xf>
    <xf numFmtId="0" fontId="4" fillId="3" borderId="13" xfId="0" applyFont="1" applyFill="1" applyBorder="1" applyAlignment="1">
      <alignment horizontal="center" vertical="top" wrapText="1"/>
    </xf>
    <xf numFmtId="0" fontId="5" fillId="2" borderId="1" xfId="0" applyFont="1" applyFill="1" applyBorder="1" applyAlignment="1">
      <alignment horizontal="center" vertical="center"/>
    </xf>
    <xf numFmtId="3" fontId="5" fillId="2" borderId="1" xfId="0" applyNumberFormat="1" applyFont="1" applyFill="1" applyBorder="1" applyAlignment="1">
      <alignment horizontal="center" vertical="center"/>
    </xf>
    <xf numFmtId="0" fontId="4" fillId="0" borderId="4" xfId="0" applyFont="1" applyBorder="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5" fillId="5" borderId="4" xfId="0" applyFont="1" applyFill="1" applyBorder="1" applyAlignment="1">
      <alignment horizontal="left" vertical="center" wrapText="1"/>
    </xf>
    <xf numFmtId="0" fontId="5" fillId="5" borderId="5" xfId="0" applyFont="1" applyFill="1" applyBorder="1" applyAlignment="1">
      <alignment horizontal="left" vertical="center" wrapText="1"/>
    </xf>
    <xf numFmtId="0" fontId="5" fillId="5" borderId="6" xfId="0" applyFont="1" applyFill="1" applyBorder="1" applyAlignment="1">
      <alignment horizontal="left" vertical="center" wrapText="1"/>
    </xf>
    <xf numFmtId="1" fontId="4" fillId="3" borderId="2" xfId="0" applyNumberFormat="1" applyFont="1" applyFill="1" applyBorder="1" applyAlignment="1">
      <alignment horizontal="right"/>
    </xf>
    <xf numFmtId="1" fontId="4" fillId="3" borderId="13" xfId="0" applyNumberFormat="1" applyFont="1" applyFill="1" applyBorder="1" applyAlignment="1">
      <alignment horizontal="right"/>
    </xf>
    <xf numFmtId="1" fontId="4" fillId="3" borderId="3" xfId="0" applyNumberFormat="1" applyFont="1" applyFill="1" applyBorder="1" applyAlignment="1">
      <alignment horizontal="right"/>
    </xf>
    <xf numFmtId="0" fontId="4" fillId="3" borderId="1" xfId="0" applyFont="1" applyFill="1" applyBorder="1" applyAlignment="1">
      <alignment horizontal="left" vertical="top" wrapText="1"/>
    </xf>
    <xf numFmtId="0" fontId="5" fillId="4" borderId="4" xfId="0" applyFont="1" applyFill="1" applyBorder="1" applyAlignment="1">
      <alignment horizontal="center" vertical="center"/>
    </xf>
    <xf numFmtId="0" fontId="5" fillId="4" borderId="5" xfId="0" applyFont="1" applyFill="1" applyBorder="1" applyAlignment="1">
      <alignment horizontal="center" vertical="center"/>
    </xf>
    <xf numFmtId="0" fontId="5" fillId="4" borderId="6" xfId="0" applyFont="1" applyFill="1" applyBorder="1" applyAlignment="1">
      <alignment horizontal="center" vertical="center"/>
    </xf>
    <xf numFmtId="0" fontId="5" fillId="0" borderId="2" xfId="0" applyFont="1" applyBorder="1" applyAlignment="1">
      <alignment horizontal="center" vertical="top"/>
    </xf>
    <xf numFmtId="0" fontId="5" fillId="0" borderId="13" xfId="0" applyFont="1" applyBorder="1" applyAlignment="1">
      <alignment horizontal="center" vertical="top"/>
    </xf>
    <xf numFmtId="0" fontId="5" fillId="0" borderId="3" xfId="0" applyFont="1" applyBorder="1" applyAlignment="1">
      <alignment horizontal="center" vertical="top"/>
    </xf>
    <xf numFmtId="0" fontId="4" fillId="0" borderId="3" xfId="0" applyFont="1" applyBorder="1" applyAlignment="1">
      <alignment horizontal="center" vertical="top" wrapText="1"/>
    </xf>
    <xf numFmtId="1" fontId="4" fillId="0" borderId="2" xfId="0" applyNumberFormat="1" applyFont="1" applyBorder="1" applyAlignment="1">
      <alignment horizontal="center"/>
    </xf>
    <xf numFmtId="1" fontId="4" fillId="0" borderId="13" xfId="0" applyNumberFormat="1" applyFont="1" applyBorder="1" applyAlignment="1">
      <alignment horizontal="center"/>
    </xf>
    <xf numFmtId="1" fontId="4" fillId="0" borderId="3" xfId="0" applyNumberFormat="1" applyFont="1" applyBorder="1" applyAlignment="1">
      <alignment horizontal="center"/>
    </xf>
    <xf numFmtId="0" fontId="4" fillId="0" borderId="13" xfId="0" applyFont="1" applyBorder="1" applyAlignment="1">
      <alignment horizontal="center"/>
    </xf>
    <xf numFmtId="0" fontId="4" fillId="3" borderId="1" xfId="0" applyFont="1" applyFill="1" applyBorder="1" applyAlignment="1">
      <alignment horizontal="left" wrapText="1"/>
    </xf>
    <xf numFmtId="0" fontId="4" fillId="3" borderId="4" xfId="0" applyFont="1" applyFill="1" applyBorder="1" applyAlignment="1">
      <alignment horizontal="center" wrapText="1"/>
    </xf>
    <xf numFmtId="0" fontId="4" fillId="3" borderId="5" xfId="0" applyFont="1" applyFill="1" applyBorder="1" applyAlignment="1">
      <alignment horizontal="center" wrapText="1"/>
    </xf>
    <xf numFmtId="0" fontId="4" fillId="3" borderId="6" xfId="0" applyFont="1" applyFill="1" applyBorder="1" applyAlignment="1">
      <alignment horizontal="center" wrapText="1"/>
    </xf>
    <xf numFmtId="0" fontId="4" fillId="3" borderId="2" xfId="0" applyFont="1" applyFill="1" applyBorder="1" applyAlignment="1">
      <alignment horizontal="center"/>
    </xf>
    <xf numFmtId="0" fontId="4" fillId="3" borderId="13" xfId="0" applyFont="1" applyFill="1" applyBorder="1" applyAlignment="1">
      <alignment horizontal="center"/>
    </xf>
    <xf numFmtId="0" fontId="4" fillId="3" borderId="3" xfId="0" applyFont="1" applyFill="1" applyBorder="1" applyAlignment="1">
      <alignment horizontal="center"/>
    </xf>
    <xf numFmtId="1" fontId="4" fillId="3" borderId="2" xfId="0" applyNumberFormat="1" applyFont="1" applyFill="1" applyBorder="1" applyAlignment="1">
      <alignment horizontal="center"/>
    </xf>
    <xf numFmtId="1" fontId="4" fillId="3" borderId="13" xfId="0" applyNumberFormat="1" applyFont="1" applyFill="1" applyBorder="1" applyAlignment="1">
      <alignment horizontal="center"/>
    </xf>
    <xf numFmtId="1" fontId="4" fillId="3" borderId="3" xfId="0" applyNumberFormat="1" applyFont="1" applyFill="1" applyBorder="1" applyAlignment="1">
      <alignment horizontal="center"/>
    </xf>
    <xf numFmtId="0" fontId="4" fillId="3" borderId="4" xfId="0" applyFont="1" applyFill="1" applyBorder="1" applyAlignment="1">
      <alignment horizontal="justify" vertical="top" wrapText="1"/>
    </xf>
    <xf numFmtId="0" fontId="4" fillId="3" borderId="5" xfId="0" applyFont="1" applyFill="1" applyBorder="1" applyAlignment="1">
      <alignment horizontal="justify" vertical="top" wrapText="1"/>
    </xf>
    <xf numFmtId="0" fontId="4" fillId="3" borderId="6" xfId="0" applyFont="1" applyFill="1" applyBorder="1" applyAlignment="1">
      <alignment horizontal="justify" vertical="top" wrapText="1"/>
    </xf>
    <xf numFmtId="0" fontId="4" fillId="3" borderId="2" xfId="0" applyFont="1" applyFill="1" applyBorder="1" applyAlignment="1">
      <alignment horizontal="center" wrapText="1"/>
    </xf>
    <xf numFmtId="0" fontId="4" fillId="3" borderId="13" xfId="0" applyFont="1" applyFill="1" applyBorder="1" applyAlignment="1">
      <alignment horizontal="center" wrapText="1"/>
    </xf>
    <xf numFmtId="0" fontId="4" fillId="3" borderId="1" xfId="0" applyFont="1" applyFill="1" applyBorder="1" applyAlignment="1">
      <alignment vertical="top" wrapText="1"/>
    </xf>
    <xf numFmtId="165" fontId="4" fillId="3" borderId="1" xfId="0" applyNumberFormat="1" applyFont="1" applyFill="1" applyBorder="1" applyAlignment="1">
      <alignment vertical="top" wrapText="1"/>
    </xf>
    <xf numFmtId="0" fontId="4" fillId="3" borderId="4" xfId="0" applyFont="1" applyFill="1" applyBorder="1" applyAlignment="1">
      <alignment horizontal="left" vertical="center" wrapText="1"/>
    </xf>
    <xf numFmtId="0" fontId="4" fillId="3" borderId="5" xfId="0" applyFont="1" applyFill="1" applyBorder="1" applyAlignment="1">
      <alignment horizontal="left" vertical="center" wrapText="1"/>
    </xf>
    <xf numFmtId="0" fontId="4" fillId="3" borderId="6" xfId="0" applyFont="1" applyFill="1" applyBorder="1" applyAlignment="1">
      <alignment horizontal="left" vertical="center" wrapText="1"/>
    </xf>
    <xf numFmtId="2" fontId="4" fillId="3" borderId="1" xfId="0" applyNumberFormat="1" applyFont="1" applyFill="1" applyBorder="1" applyAlignment="1">
      <alignment horizontal="center" vertical="top" wrapText="1"/>
    </xf>
    <xf numFmtId="0" fontId="4" fillId="3" borderId="4" xfId="0" applyFont="1" applyFill="1" applyBorder="1" applyAlignment="1">
      <alignment horizontal="center" vertical="top" wrapText="1"/>
    </xf>
    <xf numFmtId="0" fontId="4" fillId="3" borderId="5" xfId="0" applyFont="1" applyFill="1" applyBorder="1" applyAlignment="1">
      <alignment horizontal="center" vertical="top" wrapText="1"/>
    </xf>
    <xf numFmtId="0" fontId="4" fillId="3" borderId="6" xfId="0" applyFont="1" applyFill="1" applyBorder="1" applyAlignment="1">
      <alignment horizontal="center" vertical="top" wrapText="1"/>
    </xf>
    <xf numFmtId="0" fontId="5" fillId="3" borderId="1" xfId="0" applyFont="1" applyFill="1" applyBorder="1" applyAlignment="1">
      <alignment horizontal="left" vertical="top" wrapText="1"/>
    </xf>
    <xf numFmtId="0" fontId="4" fillId="3" borderId="2" xfId="0" applyFont="1" applyFill="1" applyBorder="1" applyAlignment="1">
      <alignment vertical="top" wrapText="1"/>
    </xf>
    <xf numFmtId="0" fontId="4" fillId="3" borderId="3" xfId="0" applyFont="1" applyFill="1" applyBorder="1" applyAlignment="1">
      <alignment vertical="top" wrapText="1"/>
    </xf>
    <xf numFmtId="2" fontId="4" fillId="3" borderId="2" xfId="0" applyNumberFormat="1" applyFont="1" applyFill="1" applyBorder="1" applyAlignment="1">
      <alignment horizontal="center" vertical="top" wrapText="1"/>
    </xf>
    <xf numFmtId="2" fontId="4" fillId="3" borderId="3" xfId="0" applyNumberFormat="1" applyFont="1" applyFill="1" applyBorder="1" applyAlignment="1">
      <alignment horizontal="center" vertical="top" wrapText="1"/>
    </xf>
    <xf numFmtId="2" fontId="4" fillId="3" borderId="2" xfId="0" applyNumberFormat="1" applyFont="1" applyFill="1" applyBorder="1" applyAlignment="1">
      <alignment horizontal="center" vertical="center"/>
    </xf>
    <xf numFmtId="2" fontId="4" fillId="3" borderId="13" xfId="0" applyNumberFormat="1" applyFont="1" applyFill="1" applyBorder="1" applyAlignment="1">
      <alignment horizontal="center" vertical="center"/>
    </xf>
    <xf numFmtId="165" fontId="4" fillId="3" borderId="2" xfId="0" applyNumberFormat="1" applyFont="1" applyFill="1" applyBorder="1" applyAlignment="1">
      <alignment vertical="top" wrapText="1"/>
    </xf>
    <xf numFmtId="165" fontId="4" fillId="3" borderId="3" xfId="0" applyNumberFormat="1" applyFont="1" applyFill="1" applyBorder="1" applyAlignment="1">
      <alignment vertical="top" wrapText="1"/>
    </xf>
    <xf numFmtId="0" fontId="4" fillId="0" borderId="2" xfId="0" applyFont="1" applyFill="1" applyBorder="1" applyAlignment="1">
      <alignment horizontal="center" vertical="top" wrapText="1"/>
    </xf>
    <xf numFmtId="0" fontId="4" fillId="0" borderId="13" xfId="0" applyFont="1" applyFill="1" applyBorder="1" applyAlignment="1">
      <alignment horizontal="center" vertical="top" wrapText="1"/>
    </xf>
    <xf numFmtId="0" fontId="4" fillId="0" borderId="3"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5" xfId="0" applyFont="1" applyFill="1" applyBorder="1" applyAlignment="1">
      <alignment horizontal="center" vertical="top" wrapText="1"/>
    </xf>
    <xf numFmtId="0" fontId="4" fillId="0" borderId="6" xfId="0" applyFont="1" applyFill="1" applyBorder="1" applyAlignment="1">
      <alignment horizontal="center" vertical="top" wrapText="1"/>
    </xf>
    <xf numFmtId="1" fontId="4" fillId="0" borderId="7" xfId="0" applyNumberFormat="1" applyFont="1" applyFill="1" applyBorder="1" applyAlignment="1">
      <alignment horizontal="center"/>
    </xf>
    <xf numFmtId="1" fontId="4" fillId="0" borderId="14" xfId="0" applyNumberFormat="1" applyFont="1" applyFill="1" applyBorder="1" applyAlignment="1">
      <alignment horizontal="center"/>
    </xf>
    <xf numFmtId="1" fontId="4" fillId="0" borderId="10" xfId="0" applyNumberFormat="1" applyFont="1" applyFill="1" applyBorder="1" applyAlignment="1">
      <alignment horizontal="center"/>
    </xf>
    <xf numFmtId="0" fontId="4" fillId="0" borderId="4" xfId="0" applyFont="1" applyFill="1" applyBorder="1" applyAlignment="1">
      <alignment horizontal="left" vertical="top" wrapText="1"/>
    </xf>
    <xf numFmtId="0" fontId="4" fillId="0" borderId="5" xfId="0" applyFont="1" applyFill="1" applyBorder="1" applyAlignment="1">
      <alignment horizontal="left" vertical="top" wrapText="1"/>
    </xf>
    <xf numFmtId="0" fontId="4" fillId="0" borderId="6" xfId="0" applyFont="1" applyFill="1" applyBorder="1" applyAlignment="1">
      <alignment horizontal="left" vertical="top" wrapText="1"/>
    </xf>
    <xf numFmtId="0" fontId="4" fillId="0" borderId="4" xfId="0" applyFont="1" applyFill="1" applyBorder="1" applyAlignment="1">
      <alignment horizontal="justify" vertical="top" wrapText="1"/>
    </xf>
    <xf numFmtId="0" fontId="4" fillId="0" borderId="5" xfId="0" applyFont="1" applyFill="1" applyBorder="1" applyAlignment="1">
      <alignment horizontal="justify" vertical="top" wrapText="1"/>
    </xf>
    <xf numFmtId="0" fontId="4" fillId="0" borderId="6" xfId="0" applyFont="1" applyFill="1" applyBorder="1" applyAlignment="1">
      <alignment horizontal="justify" vertical="top" wrapText="1"/>
    </xf>
    <xf numFmtId="2" fontId="4" fillId="0" borderId="1" xfId="0" applyNumberFormat="1" applyFont="1" applyFill="1" applyBorder="1" applyAlignment="1">
      <alignment horizontal="right"/>
    </xf>
    <xf numFmtId="2" fontId="4" fillId="0" borderId="1" xfId="0" applyNumberFormat="1" applyFont="1" applyFill="1" applyBorder="1" applyAlignment="1">
      <alignment horizontal="center"/>
    </xf>
    <xf numFmtId="2" fontId="4" fillId="3" borderId="1" xfId="0" applyNumberFormat="1" applyFont="1" applyFill="1" applyBorder="1" applyAlignment="1">
      <alignment horizontal="right"/>
    </xf>
    <xf numFmtId="1" fontId="4" fillId="0" borderId="2" xfId="0" applyNumberFormat="1" applyFont="1" applyFill="1" applyBorder="1" applyAlignment="1">
      <alignment horizontal="center"/>
    </xf>
    <xf numFmtId="1" fontId="4" fillId="0" borderId="13" xfId="0" applyNumberFormat="1" applyFont="1" applyFill="1" applyBorder="1" applyAlignment="1">
      <alignment horizontal="center"/>
    </xf>
    <xf numFmtId="1" fontId="4" fillId="0" borderId="3" xfId="0" applyNumberFormat="1" applyFont="1" applyFill="1" applyBorder="1" applyAlignment="1">
      <alignment horizontal="center"/>
    </xf>
    <xf numFmtId="0" fontId="4" fillId="0" borderId="1" xfId="0" applyFont="1" applyFill="1" applyBorder="1" applyAlignment="1">
      <alignment horizontal="justify" vertical="top" wrapText="1"/>
    </xf>
    <xf numFmtId="2" fontId="4" fillId="0" borderId="1" xfId="0" applyNumberFormat="1" applyFont="1" applyFill="1" applyBorder="1" applyAlignment="1">
      <alignment horizontal="center" vertical="center"/>
    </xf>
    <xf numFmtId="2" fontId="4" fillId="0" borderId="1" xfId="0" applyNumberFormat="1" applyFont="1" applyFill="1" applyBorder="1" applyAlignment="1">
      <alignment vertical="center"/>
    </xf>
    <xf numFmtId="2" fontId="4" fillId="3" borderId="1" xfId="0" applyNumberFormat="1" applyFont="1" applyFill="1" applyBorder="1" applyAlignment="1">
      <alignment vertical="center"/>
    </xf>
    <xf numFmtId="165" fontId="4" fillId="3" borderId="1" xfId="0" applyNumberFormat="1" applyFont="1" applyFill="1" applyBorder="1" applyAlignment="1">
      <alignment vertical="center"/>
    </xf>
    <xf numFmtId="2" fontId="4" fillId="3" borderId="1" xfId="0" applyNumberFormat="1" applyFont="1" applyFill="1" applyBorder="1" applyAlignment="1">
      <alignment horizontal="center" vertical="center"/>
    </xf>
    <xf numFmtId="2" fontId="4" fillId="3" borderId="2" xfId="0" applyNumberFormat="1" applyFont="1" applyFill="1" applyBorder="1" applyAlignment="1">
      <alignment horizontal="right"/>
    </xf>
    <xf numFmtId="2" fontId="4" fillId="3" borderId="13" xfId="0" applyNumberFormat="1" applyFont="1" applyFill="1" applyBorder="1" applyAlignment="1">
      <alignment horizontal="right"/>
    </xf>
    <xf numFmtId="2" fontId="4" fillId="3" borderId="3" xfId="0" applyNumberFormat="1" applyFont="1" applyFill="1" applyBorder="1" applyAlignment="1">
      <alignment horizontal="right"/>
    </xf>
    <xf numFmtId="1" fontId="4" fillId="0" borderId="1" xfId="0" applyNumberFormat="1" applyFont="1" applyFill="1" applyBorder="1" applyAlignment="1">
      <alignment horizontal="center"/>
    </xf>
    <xf numFmtId="0" fontId="4" fillId="0" borderId="2" xfId="0" applyFont="1" applyFill="1" applyBorder="1" applyAlignment="1">
      <alignment vertical="top" wrapText="1"/>
    </xf>
    <xf numFmtId="0" fontId="4" fillId="0" borderId="13" xfId="0" applyFont="1" applyFill="1" applyBorder="1" applyAlignment="1">
      <alignment vertical="top" wrapText="1"/>
    </xf>
    <xf numFmtId="165" fontId="4" fillId="0" borderId="2" xfId="0" applyNumberFormat="1" applyFont="1" applyFill="1" applyBorder="1" applyAlignment="1">
      <alignment vertical="top" wrapText="1"/>
    </xf>
    <xf numFmtId="165" fontId="4" fillId="0" borderId="13" xfId="0" applyNumberFormat="1" applyFont="1" applyFill="1" applyBorder="1" applyAlignment="1">
      <alignment vertical="top" wrapText="1"/>
    </xf>
    <xf numFmtId="2" fontId="4" fillId="0" borderId="2" xfId="0" applyNumberFormat="1" applyFont="1" applyFill="1" applyBorder="1" applyAlignment="1">
      <alignment horizontal="right"/>
    </xf>
    <xf numFmtId="2" fontId="4" fillId="0" borderId="13" xfId="0" applyNumberFormat="1" applyFont="1" applyFill="1" applyBorder="1" applyAlignment="1">
      <alignment horizontal="right"/>
    </xf>
    <xf numFmtId="2" fontId="4" fillId="0" borderId="3" xfId="0" applyNumberFormat="1" applyFont="1" applyFill="1" applyBorder="1" applyAlignment="1">
      <alignment horizontal="right"/>
    </xf>
    <xf numFmtId="2" fontId="4" fillId="0" borderId="2" xfId="0" applyNumberFormat="1" applyFont="1" applyFill="1" applyBorder="1" applyAlignment="1">
      <alignment horizontal="center"/>
    </xf>
    <xf numFmtId="2" fontId="4" fillId="0" borderId="13" xfId="0" applyNumberFormat="1" applyFont="1" applyFill="1" applyBorder="1" applyAlignment="1">
      <alignment horizontal="center"/>
    </xf>
    <xf numFmtId="2" fontId="4" fillId="0" borderId="3" xfId="0" applyNumberFormat="1" applyFont="1" applyFill="1" applyBorder="1" applyAlignment="1">
      <alignment horizontal="center"/>
    </xf>
    <xf numFmtId="165" fontId="4" fillId="0" borderId="3" xfId="0" applyNumberFormat="1" applyFont="1" applyFill="1" applyBorder="1" applyAlignment="1">
      <alignment vertical="top" wrapText="1"/>
    </xf>
    <xf numFmtId="0" fontId="4" fillId="0" borderId="0" xfId="0" applyFont="1" applyFill="1" applyBorder="1" applyAlignment="1">
      <alignment horizontal="justify" vertical="top" wrapText="1"/>
    </xf>
    <xf numFmtId="0" fontId="5" fillId="3" borderId="4" xfId="0" applyFont="1" applyFill="1" applyBorder="1" applyAlignment="1">
      <alignment horizontal="left" vertical="top" wrapText="1"/>
    </xf>
    <xf numFmtId="0" fontId="5" fillId="3" borderId="5" xfId="0" applyFont="1" applyFill="1" applyBorder="1" applyAlignment="1">
      <alignment horizontal="left" vertical="top" wrapText="1"/>
    </xf>
    <xf numFmtId="0" fontId="5" fillId="3" borderId="6" xfId="0" applyFont="1" applyFill="1" applyBorder="1" applyAlignment="1">
      <alignment horizontal="left" vertical="top" wrapText="1"/>
    </xf>
    <xf numFmtId="0" fontId="4" fillId="3" borderId="7" xfId="0" applyFont="1" applyFill="1" applyBorder="1" applyAlignment="1">
      <alignment horizontal="justify" vertical="top" wrapText="1"/>
    </xf>
    <xf numFmtId="0" fontId="4" fillId="3" borderId="8" xfId="0" applyFont="1" applyFill="1" applyBorder="1" applyAlignment="1">
      <alignment horizontal="justify" vertical="top" wrapText="1"/>
    </xf>
    <xf numFmtId="0" fontId="4" fillId="3" borderId="9" xfId="0" applyFont="1" applyFill="1" applyBorder="1" applyAlignment="1">
      <alignment horizontal="justify" vertical="top" wrapText="1"/>
    </xf>
    <xf numFmtId="0" fontId="4" fillId="3" borderId="10" xfId="0" applyFont="1" applyFill="1" applyBorder="1" applyAlignment="1">
      <alignment horizontal="justify" vertical="top" wrapText="1"/>
    </xf>
    <xf numFmtId="0" fontId="4" fillId="3" borderId="11" xfId="0" applyFont="1" applyFill="1" applyBorder="1" applyAlignment="1">
      <alignment horizontal="justify" vertical="top" wrapText="1"/>
    </xf>
    <xf numFmtId="0" fontId="4" fillId="3" borderId="12" xfId="0" applyFont="1" applyFill="1" applyBorder="1" applyAlignment="1">
      <alignment horizontal="justify" vertical="top" wrapText="1"/>
    </xf>
    <xf numFmtId="0" fontId="5" fillId="0" borderId="2" xfId="0" applyFont="1" applyFill="1" applyBorder="1" applyAlignment="1">
      <alignment horizontal="center" vertical="top"/>
    </xf>
    <xf numFmtId="0" fontId="5" fillId="0" borderId="13" xfId="0" applyFont="1" applyFill="1" applyBorder="1" applyAlignment="1">
      <alignment horizontal="center" vertical="top"/>
    </xf>
    <xf numFmtId="0" fontId="5" fillId="0" borderId="3" xfId="0" applyFont="1" applyFill="1" applyBorder="1" applyAlignment="1">
      <alignment horizontal="center" vertical="top"/>
    </xf>
    <xf numFmtId="2" fontId="4" fillId="0" borderId="2" xfId="0" applyNumberFormat="1" applyFont="1" applyFill="1" applyBorder="1" applyAlignment="1">
      <alignment vertical="center"/>
    </xf>
    <xf numFmtId="2" fontId="4" fillId="0" borderId="13" xfId="0" applyNumberFormat="1" applyFont="1" applyFill="1" applyBorder="1" applyAlignment="1">
      <alignment vertical="center"/>
    </xf>
    <xf numFmtId="2" fontId="4" fillId="0" borderId="3" xfId="0" applyNumberFormat="1" applyFont="1" applyFill="1" applyBorder="1" applyAlignment="1">
      <alignment vertical="center"/>
    </xf>
    <xf numFmtId="0" fontId="4" fillId="0" borderId="3" xfId="0" applyFont="1" applyFill="1" applyBorder="1" applyAlignment="1">
      <alignment vertical="top" wrapText="1"/>
    </xf>
    <xf numFmtId="2" fontId="4" fillId="0" borderId="2" xfId="0" applyNumberFormat="1" applyFont="1" applyFill="1" applyBorder="1" applyAlignment="1">
      <alignment horizontal="center" vertical="center"/>
    </xf>
    <xf numFmtId="2" fontId="4" fillId="0" borderId="13" xfId="0" applyNumberFormat="1" applyFont="1" applyFill="1" applyBorder="1" applyAlignment="1">
      <alignment horizontal="center" vertical="center"/>
    </xf>
    <xf numFmtId="2" fontId="4" fillId="0" borderId="3" xfId="0" applyNumberFormat="1" applyFont="1" applyFill="1" applyBorder="1" applyAlignment="1">
      <alignment horizontal="center" vertical="center"/>
    </xf>
    <xf numFmtId="0" fontId="4" fillId="3" borderId="14" xfId="0" applyFont="1" applyFill="1" applyBorder="1" applyAlignment="1">
      <alignment horizontal="justify" vertical="top" wrapText="1"/>
    </xf>
    <xf numFmtId="0" fontId="4" fillId="3" borderId="0" xfId="0" applyFont="1" applyFill="1" applyBorder="1" applyAlignment="1">
      <alignment horizontal="justify" vertical="top" wrapText="1"/>
    </xf>
    <xf numFmtId="0" fontId="4" fillId="3" borderId="15" xfId="0" applyFont="1" applyFill="1" applyBorder="1" applyAlignment="1">
      <alignment horizontal="justify" vertical="top" wrapText="1"/>
    </xf>
    <xf numFmtId="0" fontId="4" fillId="0" borderId="1" xfId="1" applyFont="1" applyFill="1" applyBorder="1" applyAlignment="1" applyProtection="1">
      <alignment horizontal="center" vertical="center" wrapText="1"/>
    </xf>
    <xf numFmtId="14" fontId="4" fillId="0" borderId="1" xfId="1" applyNumberFormat="1" applyFont="1" applyFill="1" applyBorder="1" applyAlignment="1" applyProtection="1">
      <alignment horizontal="center" vertical="center" wrapText="1"/>
      <protection locked="0"/>
    </xf>
    <xf numFmtId="49" fontId="4" fillId="0" borderId="1" xfId="0" applyNumberFormat="1" applyFont="1" applyBorder="1" applyAlignment="1">
      <alignment horizontal="center" vertical="center"/>
    </xf>
    <xf numFmtId="0" fontId="4" fillId="0" borderId="1" xfId="1" applyFont="1" applyFill="1" applyBorder="1" applyAlignment="1" applyProtection="1">
      <alignment horizontal="center" vertical="center" wrapText="1"/>
      <protection locked="0"/>
    </xf>
    <xf numFmtId="0" fontId="5" fillId="0" borderId="1" xfId="1" applyFont="1" applyFill="1" applyBorder="1" applyAlignment="1" applyProtection="1">
      <alignment horizontal="left" vertical="center" wrapText="1"/>
    </xf>
    <xf numFmtId="0" fontId="5" fillId="0" borderId="1" xfId="1" applyFont="1" applyFill="1" applyBorder="1" applyAlignment="1" applyProtection="1">
      <alignment horizontal="left" vertical="center"/>
    </xf>
    <xf numFmtId="0" fontId="5" fillId="0" borderId="1" xfId="0" applyFont="1" applyBorder="1" applyAlignment="1">
      <alignment horizontal="left" vertical="center" wrapText="1"/>
    </xf>
    <xf numFmtId="0" fontId="4" fillId="0" borderId="1" xfId="0" applyFont="1" applyBorder="1" applyAlignment="1">
      <alignment horizontal="center"/>
    </xf>
    <xf numFmtId="0" fontId="4" fillId="0" borderId="1" xfId="0" applyFont="1" applyBorder="1" applyAlignment="1">
      <alignment horizontal="left" wrapText="1"/>
    </xf>
    <xf numFmtId="0" fontId="3" fillId="0" borderId="16" xfId="0" applyFont="1" applyBorder="1" applyAlignment="1">
      <alignment horizontal="center"/>
    </xf>
    <xf numFmtId="0" fontId="3" fillId="0" borderId="3" xfId="0" applyFont="1" applyBorder="1" applyAlignment="1">
      <alignment horizontal="center"/>
    </xf>
    <xf numFmtId="0" fontId="3" fillId="0" borderId="17" xfId="0" applyFont="1" applyBorder="1" applyAlignment="1">
      <alignment horizont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2" xfId="0" applyFont="1" applyFill="1" applyBorder="1" applyAlignment="1">
      <alignment horizontal="center" wrapText="1"/>
    </xf>
    <xf numFmtId="0" fontId="5" fillId="2" borderId="3" xfId="0" applyFont="1" applyFill="1" applyBorder="1" applyAlignment="1">
      <alignment horizontal="center" wrapText="1"/>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4" xfId="0" applyFont="1" applyFill="1" applyBorder="1" applyAlignment="1">
      <alignment horizontal="center"/>
    </xf>
    <xf numFmtId="0" fontId="5" fillId="2" borderId="5" xfId="0" applyFont="1" applyFill="1" applyBorder="1" applyAlignment="1">
      <alignment horizontal="center"/>
    </xf>
    <xf numFmtId="0" fontId="5" fillId="2" borderId="6" xfId="0" applyFont="1" applyFill="1" applyBorder="1" applyAlignment="1">
      <alignment horizontal="center"/>
    </xf>
    <xf numFmtId="0" fontId="4" fillId="3" borderId="2" xfId="0" applyFont="1" applyFill="1" applyBorder="1" applyAlignment="1">
      <alignment wrapText="1"/>
    </xf>
    <xf numFmtId="0" fontId="4" fillId="3" borderId="13" xfId="0" applyFont="1" applyFill="1" applyBorder="1" applyAlignment="1">
      <alignment wrapText="1"/>
    </xf>
    <xf numFmtId="165" fontId="4" fillId="3" borderId="2" xfId="0" applyNumberFormat="1" applyFont="1" applyFill="1" applyBorder="1" applyAlignment="1">
      <alignment wrapText="1"/>
    </xf>
    <xf numFmtId="165" fontId="4" fillId="3" borderId="13" xfId="0" applyNumberFormat="1" applyFont="1" applyFill="1" applyBorder="1" applyAlignment="1">
      <alignment wrapText="1"/>
    </xf>
    <xf numFmtId="2" fontId="4" fillId="3" borderId="2" xfId="0" applyNumberFormat="1" applyFont="1" applyFill="1" applyBorder="1" applyAlignment="1">
      <alignment horizontal="center" wrapText="1"/>
    </xf>
    <xf numFmtId="2" fontId="4" fillId="3" borderId="13" xfId="0" applyNumberFormat="1" applyFont="1" applyFill="1" applyBorder="1" applyAlignment="1">
      <alignment horizontal="center" wrapText="1"/>
    </xf>
    <xf numFmtId="0" fontId="4" fillId="3" borderId="13" xfId="0" applyFont="1" applyFill="1" applyBorder="1"/>
    <xf numFmtId="0" fontId="4" fillId="3" borderId="3" xfId="0" applyFont="1" applyFill="1" applyBorder="1"/>
    <xf numFmtId="0" fontId="5" fillId="0" borderId="4" xfId="0" applyFont="1" applyFill="1" applyBorder="1" applyAlignment="1">
      <alignment horizontal="left" vertical="top" wrapText="1"/>
    </xf>
    <xf numFmtId="0" fontId="5" fillId="0" borderId="5" xfId="0" applyFont="1" applyFill="1" applyBorder="1" applyAlignment="1">
      <alignment horizontal="left" vertical="top" wrapText="1"/>
    </xf>
    <xf numFmtId="0" fontId="5" fillId="0" borderId="6" xfId="0" applyFont="1" applyFill="1" applyBorder="1" applyAlignment="1">
      <alignment horizontal="left" vertical="top" wrapText="1"/>
    </xf>
    <xf numFmtId="0" fontId="4" fillId="0" borderId="4"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center" vertical="top"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4" fillId="0" borderId="11" xfId="0" applyFont="1" applyFill="1" applyBorder="1" applyAlignment="1">
      <alignment horizontal="center" vertical="top" wrapText="1"/>
    </xf>
    <xf numFmtId="0" fontId="4" fillId="0" borderId="12" xfId="0" applyFont="1" applyFill="1" applyBorder="1" applyAlignment="1">
      <alignment horizontal="center" vertical="top" wrapText="1"/>
    </xf>
    <xf numFmtId="0" fontId="12" fillId="0" borderId="1" xfId="0" applyFont="1" applyBorder="1" applyAlignment="1">
      <alignment horizontal="center"/>
    </xf>
    <xf numFmtId="0" fontId="5" fillId="0" borderId="1" xfId="0" applyFont="1" applyBorder="1" applyAlignment="1">
      <alignment horizontal="center"/>
    </xf>
    <xf numFmtId="0" fontId="0" fillId="0" borderId="1" xfId="0" applyBorder="1" applyAlignment="1">
      <alignment horizontal="center" wrapText="1"/>
    </xf>
    <xf numFmtId="0" fontId="5" fillId="0" borderId="4"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center"/>
    </xf>
    <xf numFmtId="1" fontId="4" fillId="0" borderId="1" xfId="0" applyNumberFormat="1" applyFont="1" applyFill="1" applyBorder="1" applyAlignment="1">
      <alignment horizontal="right"/>
    </xf>
    <xf numFmtId="3" fontId="4" fillId="0" borderId="2" xfId="0" applyNumberFormat="1" applyFont="1" applyFill="1" applyBorder="1" applyAlignment="1">
      <alignment horizontal="center"/>
    </xf>
    <xf numFmtId="3" fontId="4" fillId="0" borderId="13" xfId="0" applyNumberFormat="1" applyFont="1" applyFill="1" applyBorder="1" applyAlignment="1">
      <alignment horizontal="center"/>
    </xf>
    <xf numFmtId="3" fontId="4" fillId="0" borderId="3" xfId="0" applyNumberFormat="1" applyFont="1" applyFill="1" applyBorder="1" applyAlignment="1">
      <alignment horizontal="center"/>
    </xf>
    <xf numFmtId="0" fontId="4" fillId="3" borderId="4" xfId="0" applyFont="1" applyFill="1" applyBorder="1" applyAlignment="1">
      <alignment horizontal="left" wrapText="1"/>
    </xf>
    <xf numFmtId="0" fontId="4" fillId="3" borderId="5" xfId="0" applyFont="1" applyFill="1" applyBorder="1" applyAlignment="1">
      <alignment horizontal="left" wrapText="1"/>
    </xf>
    <xf numFmtId="0" fontId="4" fillId="3" borderId="6" xfId="0" applyFont="1" applyFill="1" applyBorder="1" applyAlignment="1">
      <alignment horizontal="left" wrapText="1"/>
    </xf>
    <xf numFmtId="3" fontId="4" fillId="3" borderId="2" xfId="0" applyNumberFormat="1" applyFont="1" applyFill="1" applyBorder="1" applyAlignment="1">
      <alignment horizontal="center"/>
    </xf>
    <xf numFmtId="3" fontId="4" fillId="3" borderId="13" xfId="0" applyNumberFormat="1" applyFont="1" applyFill="1" applyBorder="1" applyAlignment="1">
      <alignment horizontal="center"/>
    </xf>
    <xf numFmtId="3" fontId="4" fillId="3" borderId="3" xfId="0" applyNumberFormat="1" applyFont="1" applyFill="1" applyBorder="1" applyAlignment="1">
      <alignment horizontal="center"/>
    </xf>
    <xf numFmtId="3" fontId="4" fillId="3" borderId="7" xfId="0" applyNumberFormat="1" applyFont="1" applyFill="1" applyBorder="1" applyAlignment="1">
      <alignment horizontal="center"/>
    </xf>
    <xf numFmtId="3" fontId="4" fillId="3" borderId="14" xfId="0" applyNumberFormat="1" applyFont="1" applyFill="1" applyBorder="1" applyAlignment="1">
      <alignment horizontal="center"/>
    </xf>
    <xf numFmtId="3" fontId="4" fillId="3" borderId="10" xfId="0" applyNumberFormat="1" applyFont="1" applyFill="1" applyBorder="1" applyAlignment="1">
      <alignment horizontal="center"/>
    </xf>
    <xf numFmtId="0" fontId="4" fillId="3" borderId="7" xfId="0" applyFont="1" applyFill="1" applyBorder="1" applyAlignment="1">
      <alignment horizontal="center" vertical="top" wrapText="1"/>
    </xf>
    <xf numFmtId="0" fontId="4" fillId="3" borderId="8" xfId="0" applyFont="1" applyFill="1" applyBorder="1" applyAlignment="1">
      <alignment horizontal="center" vertical="top" wrapText="1"/>
    </xf>
    <xf numFmtId="0" fontId="4" fillId="3" borderId="9" xfId="0" applyFont="1" applyFill="1" applyBorder="1" applyAlignment="1">
      <alignment horizontal="center" vertical="top" wrapText="1"/>
    </xf>
    <xf numFmtId="3" fontId="4" fillId="3" borderId="1" xfId="0" applyNumberFormat="1" applyFont="1" applyFill="1" applyBorder="1" applyAlignment="1">
      <alignment horizontal="center"/>
    </xf>
    <xf numFmtId="3" fontId="4" fillId="0" borderId="7" xfId="0" applyNumberFormat="1" applyFont="1" applyFill="1" applyBorder="1" applyAlignment="1">
      <alignment horizontal="center"/>
    </xf>
    <xf numFmtId="3" fontId="4" fillId="0" borderId="14" xfId="0" applyNumberFormat="1" applyFont="1" applyFill="1" applyBorder="1" applyAlignment="1">
      <alignment horizontal="center"/>
    </xf>
    <xf numFmtId="3" fontId="4" fillId="0" borderId="10" xfId="0" applyNumberFormat="1" applyFont="1" applyFill="1" applyBorder="1" applyAlignment="1">
      <alignment horizontal="center"/>
    </xf>
    <xf numFmtId="3" fontId="4" fillId="0" borderId="1" xfId="0" applyNumberFormat="1" applyFont="1" applyFill="1" applyBorder="1" applyAlignment="1">
      <alignment horizontal="center"/>
    </xf>
    <xf numFmtId="0" fontId="1" fillId="0" borderId="1" xfId="0" applyFont="1" applyBorder="1" applyAlignment="1">
      <alignment horizontal="center"/>
    </xf>
    <xf numFmtId="0" fontId="0" fillId="0" borderId="0" xfId="0" applyAlignment="1">
      <alignment horizontal="center"/>
    </xf>
    <xf numFmtId="0" fontId="11" fillId="2" borderId="18"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20" xfId="0" applyFont="1" applyFill="1" applyBorder="1" applyAlignment="1">
      <alignment horizontal="center" vertical="center"/>
    </xf>
    <xf numFmtId="0" fontId="2" fillId="7" borderId="2" xfId="0" applyFont="1" applyFill="1" applyBorder="1" applyAlignment="1">
      <alignment horizontal="left" wrapText="1"/>
    </xf>
    <xf numFmtId="0" fontId="2" fillId="7" borderId="3" xfId="0" applyFont="1" applyFill="1" applyBorder="1" applyAlignment="1">
      <alignment horizontal="left" wrapText="1"/>
    </xf>
    <xf numFmtId="0" fontId="2" fillId="7" borderId="2" xfId="0" applyFont="1" applyFill="1" applyBorder="1" applyAlignment="1">
      <alignment horizontal="center" vertical="center"/>
    </xf>
    <xf numFmtId="0" fontId="2" fillId="7" borderId="3" xfId="0" applyFont="1" applyFill="1" applyBorder="1" applyAlignment="1">
      <alignment horizontal="center" vertical="center"/>
    </xf>
  </cellXfs>
  <cellStyles count="2">
    <cellStyle name="Normal" xfId="0" builtinId="0"/>
    <cellStyle name="Normal_CTS SDB - SPEC"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293"/>
  <sheetViews>
    <sheetView tabSelected="1" view="pageBreakPreview" zoomScaleSheetLayoutView="100" workbookViewId="0">
      <selection activeCell="Q30" sqref="Q30"/>
    </sheetView>
  </sheetViews>
  <sheetFormatPr defaultColWidth="9.125" defaultRowHeight="12.75"/>
  <cols>
    <col min="1" max="1" width="5.25" style="36" customWidth="1"/>
    <col min="2" max="2" width="8.25" style="36" customWidth="1"/>
    <col min="3" max="5" width="7.25" style="36" customWidth="1"/>
    <col min="6" max="6" width="8.75" style="36" customWidth="1"/>
    <col min="7" max="7" width="7.25" style="207" hidden="1" customWidth="1"/>
    <col min="8" max="9" width="7.25" style="208" hidden="1" customWidth="1"/>
    <col min="10" max="10" width="7.25" style="209" hidden="1" customWidth="1"/>
    <col min="11" max="13" width="7.25" style="36" customWidth="1"/>
    <col min="14" max="14" width="11.75" style="210" customWidth="1"/>
    <col min="15" max="16" width="9.125" style="35"/>
    <col min="17" max="17" width="9.625" style="35" bestFit="1" customWidth="1"/>
    <col min="18" max="62" width="9.125" style="35"/>
    <col min="63" max="16384" width="9.125" style="36"/>
  </cols>
  <sheetData>
    <row r="1" spans="1:22" ht="15.75" customHeight="1">
      <c r="A1" s="485" t="s">
        <v>68</v>
      </c>
      <c r="B1" s="485"/>
      <c r="C1" s="485" t="s">
        <v>110</v>
      </c>
      <c r="D1" s="485"/>
      <c r="E1" s="485"/>
      <c r="F1" s="485"/>
      <c r="G1" s="485"/>
      <c r="H1" s="485"/>
      <c r="I1" s="485"/>
      <c r="J1" s="485"/>
      <c r="K1" s="481" t="s">
        <v>69</v>
      </c>
      <c r="L1" s="481"/>
      <c r="M1" s="481" t="s">
        <v>70</v>
      </c>
      <c r="N1" s="481"/>
    </row>
    <row r="2" spans="1:22">
      <c r="A2" s="485"/>
      <c r="B2" s="485"/>
      <c r="C2" s="485"/>
      <c r="D2" s="485"/>
      <c r="E2" s="485"/>
      <c r="F2" s="485"/>
      <c r="G2" s="485"/>
      <c r="H2" s="485"/>
      <c r="I2" s="485"/>
      <c r="J2" s="485"/>
      <c r="K2" s="488" t="s">
        <v>78</v>
      </c>
      <c r="L2" s="488"/>
      <c r="M2" s="482"/>
      <c r="N2" s="482"/>
    </row>
    <row r="3" spans="1:22" ht="21.75" customHeight="1">
      <c r="A3" s="485" t="s">
        <v>71</v>
      </c>
      <c r="B3" s="485"/>
      <c r="C3" s="485" t="s">
        <v>78</v>
      </c>
      <c r="D3" s="485"/>
      <c r="E3" s="485"/>
      <c r="F3" s="485"/>
      <c r="G3" s="485"/>
      <c r="H3" s="485"/>
      <c r="I3" s="485"/>
      <c r="J3" s="485"/>
      <c r="K3" s="481" t="s">
        <v>72</v>
      </c>
      <c r="L3" s="481"/>
      <c r="M3" s="481" t="s">
        <v>73</v>
      </c>
      <c r="N3" s="481"/>
    </row>
    <row r="4" spans="1:22">
      <c r="A4" s="485"/>
      <c r="B4" s="485"/>
      <c r="C4" s="485"/>
      <c r="D4" s="485"/>
      <c r="E4" s="485"/>
      <c r="F4" s="485"/>
      <c r="G4" s="485"/>
      <c r="H4" s="485"/>
      <c r="I4" s="485"/>
      <c r="J4" s="485"/>
      <c r="K4" s="482" t="s">
        <v>153</v>
      </c>
      <c r="L4" s="482"/>
      <c r="M4" s="483" t="s">
        <v>270</v>
      </c>
      <c r="N4" s="483"/>
    </row>
    <row r="5" spans="1:22">
      <c r="A5" s="486" t="s">
        <v>74</v>
      </c>
      <c r="B5" s="486"/>
      <c r="C5" s="486" t="s">
        <v>154</v>
      </c>
      <c r="D5" s="486"/>
      <c r="E5" s="486"/>
      <c r="F5" s="486"/>
      <c r="G5" s="486"/>
      <c r="H5" s="486"/>
      <c r="I5" s="486"/>
      <c r="J5" s="486"/>
      <c r="K5" s="481" t="s">
        <v>75</v>
      </c>
      <c r="L5" s="481"/>
      <c r="M5" s="481" t="s">
        <v>76</v>
      </c>
      <c r="N5" s="481"/>
    </row>
    <row r="6" spans="1:22" ht="25.5" customHeight="1">
      <c r="A6" s="487" t="s">
        <v>77</v>
      </c>
      <c r="B6" s="487"/>
      <c r="C6" s="486" t="s">
        <v>79</v>
      </c>
      <c r="D6" s="486"/>
      <c r="E6" s="486"/>
      <c r="F6" s="486"/>
      <c r="G6" s="486"/>
      <c r="H6" s="486"/>
      <c r="I6" s="486"/>
      <c r="J6" s="486"/>
      <c r="K6" s="484" t="s">
        <v>108</v>
      </c>
      <c r="L6" s="484"/>
      <c r="M6" s="484" t="s">
        <v>109</v>
      </c>
      <c r="N6" s="484"/>
    </row>
    <row r="7" spans="1:22" ht="15.75">
      <c r="A7" s="490" t="s">
        <v>67</v>
      </c>
      <c r="B7" s="491"/>
      <c r="C7" s="491"/>
      <c r="D7" s="491"/>
      <c r="E7" s="491"/>
      <c r="F7" s="491"/>
      <c r="G7" s="491"/>
      <c r="H7" s="491"/>
      <c r="I7" s="491"/>
      <c r="J7" s="491"/>
      <c r="K7" s="491"/>
      <c r="L7" s="491"/>
      <c r="M7" s="491"/>
      <c r="N7" s="492"/>
      <c r="Q7" s="36"/>
      <c r="R7" s="36"/>
      <c r="S7" s="36"/>
      <c r="T7" s="36"/>
      <c r="U7" s="36"/>
      <c r="V7" s="36"/>
    </row>
    <row r="8" spans="1:22">
      <c r="A8" s="493" t="s">
        <v>0</v>
      </c>
      <c r="B8" s="495" t="s">
        <v>1</v>
      </c>
      <c r="C8" s="497" t="s">
        <v>2</v>
      </c>
      <c r="D8" s="498"/>
      <c r="E8" s="498"/>
      <c r="F8" s="499"/>
      <c r="G8" s="503" t="s">
        <v>3</v>
      </c>
      <c r="H8" s="504"/>
      <c r="I8" s="504"/>
      <c r="J8" s="505"/>
      <c r="K8" s="360" t="s">
        <v>8</v>
      </c>
      <c r="L8" s="360" t="s">
        <v>9</v>
      </c>
      <c r="M8" s="360" t="s">
        <v>10</v>
      </c>
      <c r="N8" s="361" t="s">
        <v>11</v>
      </c>
      <c r="Q8" s="36"/>
      <c r="R8" s="36"/>
      <c r="S8" s="36"/>
      <c r="T8" s="36"/>
      <c r="U8" s="36"/>
      <c r="V8" s="36"/>
    </row>
    <row r="9" spans="1:22">
      <c r="A9" s="494"/>
      <c r="B9" s="496"/>
      <c r="C9" s="500"/>
      <c r="D9" s="501"/>
      <c r="E9" s="501"/>
      <c r="F9" s="502"/>
      <c r="G9" s="226" t="s">
        <v>4</v>
      </c>
      <c r="H9" s="37" t="s">
        <v>5</v>
      </c>
      <c r="I9" s="37" t="s">
        <v>6</v>
      </c>
      <c r="J9" s="268" t="s">
        <v>7</v>
      </c>
      <c r="K9" s="360"/>
      <c r="L9" s="360"/>
      <c r="M9" s="360"/>
      <c r="N9" s="361"/>
      <c r="Q9" s="36"/>
      <c r="R9" s="36"/>
      <c r="S9" s="36"/>
      <c r="T9" s="36"/>
      <c r="U9" s="36"/>
      <c r="V9" s="36"/>
    </row>
    <row r="10" spans="1:22" s="35" customFormat="1">
      <c r="A10" s="372" t="s">
        <v>296</v>
      </c>
      <c r="B10" s="373"/>
      <c r="C10" s="373"/>
      <c r="D10" s="373"/>
      <c r="E10" s="373"/>
      <c r="F10" s="373"/>
      <c r="G10" s="373"/>
      <c r="H10" s="373"/>
      <c r="I10" s="373"/>
      <c r="J10" s="373"/>
      <c r="K10" s="373"/>
      <c r="L10" s="373"/>
      <c r="M10" s="373"/>
      <c r="N10" s="374"/>
    </row>
    <row r="11" spans="1:22" s="35" customFormat="1">
      <c r="A11" s="40"/>
      <c r="B11" s="365" t="s">
        <v>21</v>
      </c>
      <c r="C11" s="366"/>
      <c r="D11" s="366"/>
      <c r="E11" s="366"/>
      <c r="F11" s="366"/>
      <c r="G11" s="366"/>
      <c r="H11" s="366"/>
      <c r="I11" s="366"/>
      <c r="J11" s="366"/>
      <c r="K11" s="366"/>
      <c r="L11" s="366"/>
      <c r="M11" s="367"/>
      <c r="N11" s="41"/>
    </row>
    <row r="12" spans="1:22" s="35" customFormat="1" ht="27.75" customHeight="1">
      <c r="A12" s="375">
        <v>1</v>
      </c>
      <c r="B12" s="348" t="s">
        <v>83</v>
      </c>
      <c r="C12" s="350" t="s">
        <v>82</v>
      </c>
      <c r="D12" s="350"/>
      <c r="E12" s="350"/>
      <c r="F12" s="350"/>
      <c r="G12" s="337"/>
      <c r="H12" s="333"/>
      <c r="I12" s="333"/>
      <c r="J12" s="335"/>
      <c r="K12" s="337"/>
      <c r="L12" s="337">
        <v>934</v>
      </c>
      <c r="M12" s="337" t="s">
        <v>13</v>
      </c>
      <c r="N12" s="379">
        <f>L12*K16</f>
        <v>154623.46650000001</v>
      </c>
    </row>
    <row r="13" spans="1:22" s="35" customFormat="1">
      <c r="A13" s="376"/>
      <c r="B13" s="349"/>
      <c r="C13" s="350" t="s">
        <v>85</v>
      </c>
      <c r="D13" s="350"/>
      <c r="E13" s="350"/>
      <c r="F13" s="350"/>
      <c r="G13" s="338"/>
      <c r="H13" s="334"/>
      <c r="I13" s="334"/>
      <c r="J13" s="336"/>
      <c r="K13" s="338"/>
      <c r="L13" s="382"/>
      <c r="M13" s="382"/>
      <c r="N13" s="380"/>
    </row>
    <row r="14" spans="1:22" s="35" customFormat="1" ht="15.75" customHeight="1">
      <c r="A14" s="376"/>
      <c r="B14" s="349"/>
      <c r="C14" s="356" t="s">
        <v>80</v>
      </c>
      <c r="D14" s="357"/>
      <c r="E14" s="357"/>
      <c r="F14" s="358"/>
      <c r="G14" s="55">
        <v>1</v>
      </c>
      <c r="H14" s="135">
        <v>14</v>
      </c>
      <c r="I14" s="135">
        <v>10.785</v>
      </c>
      <c r="J14" s="56"/>
      <c r="K14" s="57">
        <f>H14*G14*I14</f>
        <v>150.99</v>
      </c>
      <c r="L14" s="382"/>
      <c r="M14" s="382"/>
      <c r="N14" s="380"/>
    </row>
    <row r="15" spans="1:22" s="35" customFormat="1" ht="15.75" customHeight="1">
      <c r="A15" s="376"/>
      <c r="B15" s="349"/>
      <c r="C15" s="356" t="s">
        <v>81</v>
      </c>
      <c r="D15" s="357"/>
      <c r="E15" s="357"/>
      <c r="F15" s="358"/>
      <c r="G15" s="55">
        <v>9</v>
      </c>
      <c r="H15" s="135"/>
      <c r="I15" s="135">
        <v>10.785</v>
      </c>
      <c r="J15" s="56">
        <v>0.15</v>
      </c>
      <c r="K15" s="57">
        <f>J15*G15*I15</f>
        <v>14.559749999999999</v>
      </c>
      <c r="L15" s="382"/>
      <c r="M15" s="382"/>
      <c r="N15" s="380"/>
    </row>
    <row r="16" spans="1:22" s="35" customFormat="1">
      <c r="A16" s="377"/>
      <c r="B16" s="378"/>
      <c r="C16" s="489"/>
      <c r="D16" s="489"/>
      <c r="E16" s="489"/>
      <c r="F16" s="489"/>
      <c r="G16" s="240"/>
      <c r="H16" s="241"/>
      <c r="I16" s="241"/>
      <c r="J16" s="242"/>
      <c r="K16" s="243">
        <f>SUM(K14:K15)</f>
        <v>165.54975000000002</v>
      </c>
      <c r="L16" s="338"/>
      <c r="M16" s="338"/>
      <c r="N16" s="381"/>
      <c r="Q16" s="60"/>
    </row>
    <row r="17" spans="1:62" s="35" customFormat="1">
      <c r="A17" s="244"/>
      <c r="B17" s="53"/>
      <c r="C17" s="362"/>
      <c r="D17" s="363"/>
      <c r="E17" s="363"/>
      <c r="F17" s="364"/>
      <c r="G17" s="240"/>
      <c r="H17" s="241"/>
      <c r="I17" s="241"/>
      <c r="J17" s="242"/>
      <c r="K17" s="245"/>
      <c r="L17" s="246"/>
      <c r="M17" s="246"/>
      <c r="N17" s="273"/>
    </row>
    <row r="18" spans="1:62" s="35" customFormat="1" ht="211.5" customHeight="1">
      <c r="A18" s="345">
        <v>2</v>
      </c>
      <c r="B18" s="348" t="s">
        <v>47</v>
      </c>
      <c r="C18" s="350" t="s">
        <v>282</v>
      </c>
      <c r="D18" s="350"/>
      <c r="E18" s="350"/>
      <c r="F18" s="350"/>
      <c r="G18" s="49"/>
      <c r="H18" s="50"/>
      <c r="I18" s="50"/>
      <c r="J18" s="51"/>
      <c r="K18" s="52"/>
      <c r="L18" s="351">
        <v>5211</v>
      </c>
      <c r="M18" s="351" t="s">
        <v>14</v>
      </c>
      <c r="N18" s="368">
        <f>L18*K28</f>
        <v>129237.91329375004</v>
      </c>
    </row>
    <row r="19" spans="1:62" s="35" customFormat="1">
      <c r="A19" s="346"/>
      <c r="B19" s="349"/>
      <c r="C19" s="459" t="s">
        <v>84</v>
      </c>
      <c r="D19" s="460"/>
      <c r="E19" s="460"/>
      <c r="F19" s="461"/>
      <c r="G19" s="55"/>
      <c r="H19" s="135"/>
      <c r="I19" s="134"/>
      <c r="J19" s="56"/>
      <c r="K19" s="57"/>
      <c r="L19" s="352"/>
      <c r="M19" s="352"/>
      <c r="N19" s="369"/>
    </row>
    <row r="20" spans="1:62" s="35" customFormat="1">
      <c r="A20" s="346"/>
      <c r="B20" s="349"/>
      <c r="C20" s="356" t="s">
        <v>80</v>
      </c>
      <c r="D20" s="357"/>
      <c r="E20" s="357"/>
      <c r="F20" s="358"/>
      <c r="G20" s="55">
        <v>1</v>
      </c>
      <c r="H20" s="135">
        <v>14</v>
      </c>
      <c r="I20" s="135">
        <v>10.785</v>
      </c>
      <c r="J20" s="56">
        <v>0.15</v>
      </c>
      <c r="K20" s="57">
        <f>J20*H20*G20*I20</f>
        <v>22.648500000000002</v>
      </c>
      <c r="L20" s="352"/>
      <c r="M20" s="352"/>
      <c r="N20" s="369"/>
    </row>
    <row r="21" spans="1:62" s="35" customFormat="1" ht="15.75" customHeight="1">
      <c r="A21" s="346"/>
      <c r="B21" s="349"/>
      <c r="C21" s="356" t="s">
        <v>81</v>
      </c>
      <c r="D21" s="357"/>
      <c r="E21" s="357"/>
      <c r="F21" s="358"/>
      <c r="G21" s="55">
        <v>9</v>
      </c>
      <c r="H21" s="135">
        <v>7.4999999999999997E-2</v>
      </c>
      <c r="I21" s="135">
        <v>10.785</v>
      </c>
      <c r="J21" s="56">
        <v>0.15</v>
      </c>
      <c r="K21" s="57">
        <f>J21*H21*G21*I21</f>
        <v>1.0919812499999999</v>
      </c>
      <c r="L21" s="352"/>
      <c r="M21" s="352"/>
      <c r="N21" s="369"/>
    </row>
    <row r="22" spans="1:62" s="35" customFormat="1" ht="15.75" customHeight="1">
      <c r="A22" s="346"/>
      <c r="B22" s="349"/>
      <c r="C22" s="350" t="s">
        <v>118</v>
      </c>
      <c r="D22" s="350"/>
      <c r="E22" s="350"/>
      <c r="F22" s="350"/>
      <c r="G22" s="55"/>
      <c r="H22" s="135"/>
      <c r="I22" s="135"/>
      <c r="J22" s="56"/>
      <c r="K22" s="57"/>
      <c r="L22" s="352"/>
      <c r="M22" s="352"/>
      <c r="N22" s="369"/>
    </row>
    <row r="23" spans="1:62" s="35" customFormat="1" ht="15.75" customHeight="1">
      <c r="A23" s="346"/>
      <c r="B23" s="349"/>
      <c r="C23" s="350" t="s">
        <v>122</v>
      </c>
      <c r="D23" s="350"/>
      <c r="E23" s="350"/>
      <c r="F23" s="350"/>
      <c r="G23" s="55">
        <v>3</v>
      </c>
      <c r="H23" s="135">
        <f>5.115</f>
        <v>5.1150000000000002</v>
      </c>
      <c r="I23" s="135">
        <v>0.2</v>
      </c>
      <c r="J23" s="56">
        <v>0.2</v>
      </c>
      <c r="K23" s="57">
        <f t="shared" ref="K23:K24" si="0">J23*H23*G23*I23</f>
        <v>0.61380000000000012</v>
      </c>
      <c r="L23" s="352"/>
      <c r="M23" s="352"/>
      <c r="N23" s="369"/>
    </row>
    <row r="24" spans="1:62" s="35" customFormat="1" ht="15.75" customHeight="1">
      <c r="A24" s="346"/>
      <c r="B24" s="349"/>
      <c r="C24" s="350" t="s">
        <v>122</v>
      </c>
      <c r="D24" s="350"/>
      <c r="E24" s="350"/>
      <c r="F24" s="350"/>
      <c r="G24" s="55">
        <v>3</v>
      </c>
      <c r="H24" s="135">
        <f>(3.085)</f>
        <v>3.085</v>
      </c>
      <c r="I24" s="135">
        <v>0.2</v>
      </c>
      <c r="J24" s="56">
        <v>0.2</v>
      </c>
      <c r="K24" s="57">
        <f t="shared" si="0"/>
        <v>0.37020000000000003</v>
      </c>
      <c r="L24" s="352"/>
      <c r="M24" s="352"/>
      <c r="N24" s="369"/>
    </row>
    <row r="25" spans="1:62" s="35" customFormat="1" ht="15.75" customHeight="1">
      <c r="A25" s="346"/>
      <c r="B25" s="349"/>
      <c r="C25" s="350" t="s">
        <v>59</v>
      </c>
      <c r="D25" s="350"/>
      <c r="E25" s="350"/>
      <c r="F25" s="350"/>
      <c r="G25" s="55"/>
      <c r="H25" s="135"/>
      <c r="I25" s="135"/>
      <c r="J25" s="56"/>
      <c r="K25" s="57"/>
      <c r="L25" s="352"/>
      <c r="M25" s="352"/>
      <c r="N25" s="369"/>
    </row>
    <row r="26" spans="1:62" s="35" customFormat="1" ht="15.75" customHeight="1">
      <c r="A26" s="346"/>
      <c r="B26" s="349"/>
      <c r="C26" s="350" t="s">
        <v>124</v>
      </c>
      <c r="D26" s="350"/>
      <c r="E26" s="350"/>
      <c r="F26" s="350"/>
      <c r="G26" s="55">
        <v>2</v>
      </c>
      <c r="H26" s="135">
        <v>1.05</v>
      </c>
      <c r="I26" s="135">
        <v>0.15</v>
      </c>
      <c r="J26" s="56">
        <v>0.1</v>
      </c>
      <c r="K26" s="57">
        <f t="shared" ref="K26:K27" si="1">J26*H26*G26*I26</f>
        <v>3.15E-2</v>
      </c>
      <c r="L26" s="352"/>
      <c r="M26" s="352"/>
      <c r="N26" s="369"/>
    </row>
    <row r="27" spans="1:62" s="35" customFormat="1" ht="15.75" customHeight="1">
      <c r="A27" s="346"/>
      <c r="B27" s="349"/>
      <c r="C27" s="356" t="s">
        <v>150</v>
      </c>
      <c r="D27" s="357"/>
      <c r="E27" s="357"/>
      <c r="F27" s="358"/>
      <c r="G27" s="55">
        <v>2</v>
      </c>
      <c r="H27" s="135">
        <v>0.9</v>
      </c>
      <c r="I27" s="135">
        <v>0.5</v>
      </c>
      <c r="J27" s="56">
        <v>0.05</v>
      </c>
      <c r="K27" s="57">
        <f t="shared" si="1"/>
        <v>4.5000000000000005E-2</v>
      </c>
      <c r="L27" s="352"/>
      <c r="M27" s="352"/>
      <c r="N27" s="369"/>
    </row>
    <row r="28" spans="1:62" s="35" customFormat="1">
      <c r="A28" s="347"/>
      <c r="B28" s="349"/>
      <c r="C28" s="383" t="s">
        <v>16</v>
      </c>
      <c r="D28" s="383"/>
      <c r="E28" s="383"/>
      <c r="F28" s="383"/>
      <c r="G28" s="55"/>
      <c r="H28" s="58"/>
      <c r="I28" s="58"/>
      <c r="J28" s="135"/>
      <c r="K28" s="59">
        <f>SUM(K20:K27)</f>
        <v>24.800981250000007</v>
      </c>
      <c r="L28" s="353"/>
      <c r="M28" s="353"/>
      <c r="N28" s="370"/>
      <c r="Q28" s="60"/>
    </row>
    <row r="29" spans="1:62" s="35" customFormat="1">
      <c r="A29" s="61"/>
      <c r="B29" s="81"/>
      <c r="C29" s="62"/>
      <c r="D29" s="62"/>
      <c r="E29" s="62"/>
      <c r="F29" s="62"/>
      <c r="G29" s="63"/>
      <c r="H29" s="64"/>
      <c r="I29" s="64"/>
      <c r="J29" s="65"/>
      <c r="K29" s="66"/>
      <c r="L29" s="67"/>
      <c r="M29" s="68"/>
      <c r="N29" s="220"/>
    </row>
    <row r="30" spans="1:62">
      <c r="A30" s="40"/>
      <c r="B30" s="365" t="s">
        <v>111</v>
      </c>
      <c r="C30" s="366"/>
      <c r="D30" s="366"/>
      <c r="E30" s="366"/>
      <c r="F30" s="366"/>
      <c r="G30" s="366"/>
      <c r="H30" s="366"/>
      <c r="I30" s="366"/>
      <c r="J30" s="366"/>
      <c r="K30" s="366"/>
      <c r="L30" s="366"/>
      <c r="M30" s="367"/>
      <c r="N30" s="274"/>
    </row>
    <row r="31" spans="1:62" s="72" customFormat="1" ht="15" customHeight="1">
      <c r="A31" s="110"/>
      <c r="B31" s="459" t="s">
        <v>113</v>
      </c>
      <c r="C31" s="460"/>
      <c r="D31" s="460"/>
      <c r="E31" s="460"/>
      <c r="F31" s="461"/>
      <c r="G31" s="218"/>
      <c r="H31" s="82"/>
      <c r="I31" s="82"/>
      <c r="J31" s="83"/>
      <c r="K31" s="111"/>
      <c r="L31" s="111"/>
      <c r="M31" s="70"/>
      <c r="N31" s="275"/>
      <c r="O31" s="71"/>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row>
    <row r="32" spans="1:62" s="72" customFormat="1" ht="66.75" customHeight="1">
      <c r="A32" s="345">
        <v>3</v>
      </c>
      <c r="B32" s="354" t="s">
        <v>24</v>
      </c>
      <c r="C32" s="350" t="s">
        <v>25</v>
      </c>
      <c r="D32" s="350"/>
      <c r="E32" s="350"/>
      <c r="F32" s="350"/>
      <c r="G32" s="354"/>
      <c r="H32" s="408"/>
      <c r="I32" s="408"/>
      <c r="J32" s="414"/>
      <c r="K32" s="354"/>
      <c r="L32" s="351">
        <v>60</v>
      </c>
      <c r="M32" s="351" t="s">
        <v>26</v>
      </c>
      <c r="N32" s="368">
        <f>L32*K37</f>
        <v>31795.439999999999</v>
      </c>
      <c r="O32" s="73"/>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row>
    <row r="33" spans="1:62" s="72" customFormat="1">
      <c r="A33" s="346"/>
      <c r="B33" s="359"/>
      <c r="C33" s="350" t="s">
        <v>27</v>
      </c>
      <c r="D33" s="350"/>
      <c r="E33" s="350"/>
      <c r="F33" s="350"/>
      <c r="G33" s="355"/>
      <c r="H33" s="409"/>
      <c r="I33" s="409"/>
      <c r="J33" s="415"/>
      <c r="K33" s="355"/>
      <c r="L33" s="352"/>
      <c r="M33" s="352"/>
      <c r="N33" s="369"/>
      <c r="O33" s="73"/>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row>
    <row r="34" spans="1:62" s="72" customFormat="1" ht="27" customHeight="1">
      <c r="A34" s="346"/>
      <c r="B34" s="359"/>
      <c r="C34" s="350" t="s">
        <v>123</v>
      </c>
      <c r="D34" s="350"/>
      <c r="E34" s="350"/>
      <c r="F34" s="350"/>
      <c r="G34" s="74">
        <v>1</v>
      </c>
      <c r="H34" s="75"/>
      <c r="I34" s="76">
        <v>367.44400000000002</v>
      </c>
      <c r="J34" s="75"/>
      <c r="K34" s="59">
        <f>I34*G34</f>
        <v>367.44400000000002</v>
      </c>
      <c r="L34" s="352"/>
      <c r="M34" s="352"/>
      <c r="N34" s="369"/>
      <c r="O34" s="73"/>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row>
    <row r="35" spans="1:62" s="72" customFormat="1" ht="27.75" customHeight="1">
      <c r="A35" s="346"/>
      <c r="B35" s="359"/>
      <c r="C35" s="350" t="s">
        <v>119</v>
      </c>
      <c r="D35" s="350"/>
      <c r="E35" s="350"/>
      <c r="F35" s="350"/>
      <c r="G35" s="74">
        <v>1</v>
      </c>
      <c r="H35" s="75">
        <f>K23+K24</f>
        <v>0.98400000000000021</v>
      </c>
      <c r="I35" s="76">
        <v>160</v>
      </c>
      <c r="J35" s="75"/>
      <c r="K35" s="59">
        <f>I35*H35*G35</f>
        <v>157.44000000000003</v>
      </c>
      <c r="L35" s="352"/>
      <c r="M35" s="352"/>
      <c r="N35" s="369"/>
      <c r="O35" s="73"/>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row>
    <row r="36" spans="1:62" s="72" customFormat="1" ht="27.75" customHeight="1">
      <c r="A36" s="346"/>
      <c r="B36" s="359"/>
      <c r="C36" s="350" t="s">
        <v>119</v>
      </c>
      <c r="D36" s="350"/>
      <c r="E36" s="350"/>
      <c r="F36" s="350"/>
      <c r="G36" s="74">
        <v>1</v>
      </c>
      <c r="H36" s="75">
        <f>+K26</f>
        <v>3.15E-2</v>
      </c>
      <c r="I36" s="76">
        <v>160</v>
      </c>
      <c r="J36" s="75"/>
      <c r="K36" s="59">
        <f>I36*H36*G36</f>
        <v>5.04</v>
      </c>
      <c r="L36" s="352"/>
      <c r="M36" s="352"/>
      <c r="N36" s="369"/>
      <c r="O36" s="73"/>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row>
    <row r="37" spans="1:62" s="72" customFormat="1" ht="15" customHeight="1">
      <c r="A37" s="347"/>
      <c r="B37" s="355"/>
      <c r="C37" s="371" t="s">
        <v>16</v>
      </c>
      <c r="D37" s="371"/>
      <c r="E37" s="371"/>
      <c r="F37" s="371"/>
      <c r="G37" s="218"/>
      <c r="H37" s="82"/>
      <c r="I37" s="82"/>
      <c r="J37" s="83"/>
      <c r="K37" s="111">
        <f>SUM(K34:K36)</f>
        <v>529.92399999999998</v>
      </c>
      <c r="L37" s="353"/>
      <c r="M37" s="353"/>
      <c r="N37" s="370"/>
      <c r="O37" s="73"/>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row>
    <row r="38" spans="1:62">
      <c r="A38" s="61"/>
      <c r="B38" s="69"/>
      <c r="C38" s="62"/>
      <c r="D38" s="62"/>
      <c r="E38" s="62"/>
      <c r="F38" s="62"/>
      <c r="G38" s="63"/>
      <c r="H38" s="64"/>
      <c r="I38" s="64"/>
      <c r="J38" s="65"/>
      <c r="K38" s="66"/>
      <c r="L38" s="67"/>
      <c r="M38" s="68"/>
      <c r="N38" s="220"/>
    </row>
    <row r="39" spans="1:62">
      <c r="A39" s="40"/>
      <c r="B39" s="365" t="s">
        <v>112</v>
      </c>
      <c r="C39" s="366"/>
      <c r="D39" s="366"/>
      <c r="E39" s="366"/>
      <c r="F39" s="366"/>
      <c r="G39" s="366"/>
      <c r="H39" s="366"/>
      <c r="I39" s="366"/>
      <c r="J39" s="366"/>
      <c r="K39" s="366"/>
      <c r="L39" s="366"/>
      <c r="M39" s="367"/>
      <c r="N39" s="274"/>
    </row>
    <row r="40" spans="1:62">
      <c r="A40" s="61"/>
      <c r="B40" s="69"/>
      <c r="C40" s="62"/>
      <c r="D40" s="62"/>
      <c r="E40" s="62"/>
      <c r="F40" s="62"/>
      <c r="G40" s="63"/>
      <c r="H40" s="64"/>
      <c r="I40" s="64"/>
      <c r="J40" s="65"/>
      <c r="K40" s="66"/>
      <c r="L40" s="67"/>
      <c r="M40" s="68"/>
      <c r="N40" s="220"/>
    </row>
    <row r="41" spans="1:62" s="35" customFormat="1" ht="234" customHeight="1">
      <c r="A41" s="345">
        <v>4</v>
      </c>
      <c r="B41" s="354">
        <v>18.5</v>
      </c>
      <c r="C41" s="350" t="s">
        <v>334</v>
      </c>
      <c r="D41" s="350"/>
      <c r="E41" s="350"/>
      <c r="F41" s="350"/>
      <c r="G41" s="49"/>
      <c r="H41" s="50"/>
      <c r="I41" s="50"/>
      <c r="J41" s="51"/>
      <c r="K41" s="52"/>
      <c r="L41" s="387">
        <v>193</v>
      </c>
      <c r="M41" s="387" t="s">
        <v>13</v>
      </c>
      <c r="N41" s="390">
        <f>L41*K48</f>
        <v>4342.7267750000001</v>
      </c>
    </row>
    <row r="42" spans="1:62" s="35" customFormat="1">
      <c r="A42" s="346"/>
      <c r="B42" s="359"/>
      <c r="C42" s="350" t="s">
        <v>114</v>
      </c>
      <c r="D42" s="350"/>
      <c r="E42" s="350"/>
      <c r="F42" s="350"/>
      <c r="G42" s="55">
        <v>1</v>
      </c>
      <c r="H42" s="135">
        <v>1.9</v>
      </c>
      <c r="I42" s="58">
        <v>1.7</v>
      </c>
      <c r="J42" s="58"/>
      <c r="K42" s="59">
        <f>H42*G42*I42</f>
        <v>3.23</v>
      </c>
      <c r="L42" s="388"/>
      <c r="M42" s="388"/>
      <c r="N42" s="391"/>
    </row>
    <row r="43" spans="1:62" s="35" customFormat="1">
      <c r="A43" s="346"/>
      <c r="B43" s="359"/>
      <c r="C43" s="393" t="s">
        <v>115</v>
      </c>
      <c r="D43" s="394"/>
      <c r="E43" s="394"/>
      <c r="F43" s="395"/>
      <c r="G43" s="55">
        <v>1</v>
      </c>
      <c r="H43" s="135">
        <f>(H42+I42)*2</f>
        <v>7.1999999999999993</v>
      </c>
      <c r="I43" s="58"/>
      <c r="J43" s="58">
        <v>0.5</v>
      </c>
      <c r="K43" s="59">
        <f>J43*H43*G43</f>
        <v>3.5999999999999996</v>
      </c>
      <c r="L43" s="388"/>
      <c r="M43" s="388"/>
      <c r="N43" s="391"/>
    </row>
    <row r="44" spans="1:62" s="35" customFormat="1">
      <c r="A44" s="346"/>
      <c r="B44" s="359"/>
      <c r="C44" s="350" t="s">
        <v>116</v>
      </c>
      <c r="D44" s="350"/>
      <c r="E44" s="350"/>
      <c r="F44" s="350"/>
      <c r="G44" s="55">
        <v>1</v>
      </c>
      <c r="H44" s="135">
        <v>1</v>
      </c>
      <c r="I44" s="58">
        <v>1.8</v>
      </c>
      <c r="J44" s="58"/>
      <c r="K44" s="59">
        <f>H44*G44*I44</f>
        <v>1.8</v>
      </c>
      <c r="L44" s="388"/>
      <c r="M44" s="388"/>
      <c r="N44" s="391"/>
    </row>
    <row r="45" spans="1:62" s="35" customFormat="1">
      <c r="A45" s="346"/>
      <c r="B45" s="359"/>
      <c r="C45" s="393" t="s">
        <v>117</v>
      </c>
      <c r="D45" s="394"/>
      <c r="E45" s="394"/>
      <c r="F45" s="395"/>
      <c r="G45" s="55">
        <v>1</v>
      </c>
      <c r="H45" s="135">
        <f>(H44+I44)*2</f>
        <v>5.6</v>
      </c>
      <c r="I45" s="58"/>
      <c r="J45" s="58">
        <v>0.5</v>
      </c>
      <c r="K45" s="59">
        <f>J45*H45*G45</f>
        <v>2.8</v>
      </c>
      <c r="L45" s="388"/>
      <c r="M45" s="388"/>
      <c r="N45" s="391"/>
    </row>
    <row r="46" spans="1:62" s="35" customFormat="1">
      <c r="A46" s="346"/>
      <c r="B46" s="359"/>
      <c r="C46" s="350" t="s">
        <v>116</v>
      </c>
      <c r="D46" s="350"/>
      <c r="E46" s="350"/>
      <c r="F46" s="350"/>
      <c r="G46" s="55">
        <v>1</v>
      </c>
      <c r="H46" s="135">
        <v>1.9550000000000001</v>
      </c>
      <c r="I46" s="58">
        <v>3.085</v>
      </c>
      <c r="J46" s="58"/>
      <c r="K46" s="59">
        <f>H46*G46*I46</f>
        <v>6.0311750000000002</v>
      </c>
      <c r="L46" s="388"/>
      <c r="M46" s="388"/>
      <c r="N46" s="391"/>
    </row>
    <row r="47" spans="1:62" s="35" customFormat="1">
      <c r="A47" s="346"/>
      <c r="B47" s="359"/>
      <c r="C47" s="393" t="s">
        <v>117</v>
      </c>
      <c r="D47" s="394"/>
      <c r="E47" s="394"/>
      <c r="F47" s="395"/>
      <c r="G47" s="55">
        <v>1</v>
      </c>
      <c r="H47" s="135">
        <f>(H46+I46)*2</f>
        <v>10.08</v>
      </c>
      <c r="I47" s="58"/>
      <c r="J47" s="58">
        <v>0.5</v>
      </c>
      <c r="K47" s="59">
        <f>J47*H47*G47</f>
        <v>5.04</v>
      </c>
      <c r="L47" s="388"/>
      <c r="M47" s="388"/>
      <c r="N47" s="391"/>
    </row>
    <row r="48" spans="1:62" s="35" customFormat="1">
      <c r="A48" s="347"/>
      <c r="B48" s="355"/>
      <c r="C48" s="383" t="s">
        <v>16</v>
      </c>
      <c r="D48" s="383"/>
      <c r="E48" s="383"/>
      <c r="F48" s="383"/>
      <c r="G48" s="55"/>
      <c r="H48" s="58"/>
      <c r="I48" s="58"/>
      <c r="J48" s="135"/>
      <c r="K48" s="59">
        <f>SUM(K42:K47)</f>
        <v>22.501175</v>
      </c>
      <c r="L48" s="389"/>
      <c r="M48" s="389"/>
      <c r="N48" s="392"/>
      <c r="P48" s="142"/>
    </row>
    <row r="49" spans="1:62" s="35" customFormat="1">
      <c r="A49" s="119"/>
      <c r="B49" s="171"/>
      <c r="C49" s="384"/>
      <c r="D49" s="385"/>
      <c r="E49" s="385"/>
      <c r="F49" s="386"/>
      <c r="G49" s="248"/>
      <c r="H49" s="249"/>
      <c r="I49" s="249"/>
      <c r="J49" s="250"/>
      <c r="K49" s="251"/>
      <c r="L49" s="252"/>
      <c r="M49" s="252"/>
      <c r="N49" s="251"/>
      <c r="P49" s="142"/>
    </row>
    <row r="50" spans="1:62" s="35" customFormat="1" ht="15.95" customHeight="1">
      <c r="A50" s="345">
        <v>5</v>
      </c>
      <c r="B50" s="354" t="s">
        <v>17</v>
      </c>
      <c r="C50" s="350" t="s">
        <v>292</v>
      </c>
      <c r="D50" s="350"/>
      <c r="E50" s="350"/>
      <c r="F50" s="350"/>
      <c r="G50" s="396"/>
      <c r="H50" s="506"/>
      <c r="I50" s="506"/>
      <c r="J50" s="508"/>
      <c r="K50" s="510"/>
      <c r="L50" s="443">
        <v>61</v>
      </c>
      <c r="M50" s="510" t="s">
        <v>18</v>
      </c>
      <c r="N50" s="390">
        <f>K56*L50</f>
        <v>492.19680000000005</v>
      </c>
    </row>
    <row r="51" spans="1:62" s="35" customFormat="1" ht="24.75" customHeight="1">
      <c r="A51" s="346"/>
      <c r="B51" s="359"/>
      <c r="C51" s="350"/>
      <c r="D51" s="350"/>
      <c r="E51" s="350"/>
      <c r="F51" s="350"/>
      <c r="G51" s="397"/>
      <c r="H51" s="507"/>
      <c r="I51" s="507"/>
      <c r="J51" s="509"/>
      <c r="K51" s="511"/>
      <c r="L51" s="512"/>
      <c r="M51" s="352"/>
      <c r="N51" s="391"/>
    </row>
    <row r="52" spans="1:62" s="35" customFormat="1">
      <c r="A52" s="346"/>
      <c r="B52" s="359"/>
      <c r="C52" s="350" t="s">
        <v>118</v>
      </c>
      <c r="D52" s="350"/>
      <c r="E52" s="350"/>
      <c r="F52" s="350"/>
      <c r="G52" s="55"/>
      <c r="H52" s="135"/>
      <c r="I52" s="135"/>
      <c r="J52" s="135"/>
      <c r="K52" s="59"/>
      <c r="L52" s="512"/>
      <c r="M52" s="352"/>
      <c r="N52" s="391"/>
    </row>
    <row r="53" spans="1:62" s="35" customFormat="1">
      <c r="A53" s="346"/>
      <c r="B53" s="359"/>
      <c r="C53" s="350" t="s">
        <v>120</v>
      </c>
      <c r="D53" s="350"/>
      <c r="E53" s="350"/>
      <c r="F53" s="350"/>
      <c r="G53" s="55">
        <f>G23</f>
        <v>3</v>
      </c>
      <c r="H53" s="58">
        <f t="shared" ref="H53:J54" si="2">H23</f>
        <v>5.1150000000000002</v>
      </c>
      <c r="I53" s="58">
        <f t="shared" si="2"/>
        <v>0.2</v>
      </c>
      <c r="J53" s="58">
        <f t="shared" si="2"/>
        <v>0.2</v>
      </c>
      <c r="K53" s="57">
        <f t="shared" ref="K53:K54" si="3">J53*H53*G53*I53</f>
        <v>0.61380000000000012</v>
      </c>
      <c r="L53" s="512"/>
      <c r="M53" s="352"/>
      <c r="N53" s="391"/>
    </row>
    <row r="54" spans="1:62" s="35" customFormat="1">
      <c r="A54" s="346"/>
      <c r="B54" s="359"/>
      <c r="C54" s="350" t="s">
        <v>120</v>
      </c>
      <c r="D54" s="350"/>
      <c r="E54" s="350"/>
      <c r="F54" s="350"/>
      <c r="G54" s="55">
        <f>G24</f>
        <v>3</v>
      </c>
      <c r="H54" s="58">
        <f t="shared" si="2"/>
        <v>3.085</v>
      </c>
      <c r="I54" s="58">
        <f t="shared" si="2"/>
        <v>0.2</v>
      </c>
      <c r="J54" s="58">
        <f t="shared" si="2"/>
        <v>0.2</v>
      </c>
      <c r="K54" s="57">
        <f t="shared" si="3"/>
        <v>0.37020000000000003</v>
      </c>
      <c r="L54" s="512"/>
      <c r="M54" s="352"/>
      <c r="N54" s="391"/>
    </row>
    <row r="55" spans="1:62" s="35" customFormat="1">
      <c r="A55" s="346"/>
      <c r="B55" s="359"/>
      <c r="C55" s="356" t="s">
        <v>19</v>
      </c>
      <c r="D55" s="357"/>
      <c r="E55" s="357"/>
      <c r="F55" s="358"/>
      <c r="G55" s="253"/>
      <c r="H55" s="254"/>
      <c r="I55" s="254"/>
      <c r="J55" s="255"/>
      <c r="K55" s="111">
        <f>SUM(K53:K54)</f>
        <v>0.98400000000000021</v>
      </c>
      <c r="L55" s="512"/>
      <c r="M55" s="352"/>
      <c r="N55" s="391"/>
    </row>
    <row r="56" spans="1:62" s="35" customFormat="1">
      <c r="A56" s="347"/>
      <c r="B56" s="355"/>
      <c r="C56" s="356" t="s">
        <v>20</v>
      </c>
      <c r="D56" s="357"/>
      <c r="E56" s="357"/>
      <c r="F56" s="358"/>
      <c r="G56" s="253"/>
      <c r="H56" s="254"/>
      <c r="I56" s="254"/>
      <c r="J56" s="255"/>
      <c r="K56" s="111">
        <f>K55*8.2</f>
        <v>8.0688000000000013</v>
      </c>
      <c r="L56" s="513"/>
      <c r="M56" s="353"/>
      <c r="N56" s="392"/>
    </row>
    <row r="57" spans="1:62">
      <c r="A57" s="61"/>
      <c r="B57" s="69"/>
      <c r="C57" s="96"/>
      <c r="D57" s="96"/>
      <c r="E57" s="96"/>
      <c r="F57" s="96"/>
      <c r="G57" s="247"/>
      <c r="H57" s="77"/>
      <c r="I57" s="77"/>
      <c r="J57" s="78"/>
      <c r="K57" s="79"/>
      <c r="L57" s="80"/>
      <c r="M57" s="68"/>
      <c r="N57" s="220"/>
      <c r="O57" s="36"/>
      <c r="P57" s="36"/>
      <c r="Q57" s="36"/>
      <c r="R57" s="36"/>
      <c r="S57" s="36"/>
      <c r="T57" s="36"/>
      <c r="U57" s="36"/>
      <c r="V57" s="36"/>
      <c r="W57" s="36"/>
      <c r="X57" s="36"/>
      <c r="Y57" s="36"/>
      <c r="Z57" s="36"/>
      <c r="AA57" s="36"/>
      <c r="AB57" s="36"/>
      <c r="AC57" s="36"/>
      <c r="AD57" s="36"/>
      <c r="AE57" s="36"/>
      <c r="AF57" s="36"/>
      <c r="AG57" s="36"/>
      <c r="AH57" s="36"/>
      <c r="AI57" s="36"/>
      <c r="AJ57" s="36"/>
      <c r="AK57" s="36"/>
      <c r="AL57" s="36"/>
      <c r="AM57" s="36"/>
      <c r="AN57" s="36"/>
      <c r="AO57" s="36"/>
      <c r="AP57" s="36"/>
      <c r="AQ57" s="36"/>
      <c r="AR57" s="36"/>
      <c r="AS57" s="36"/>
      <c r="AT57" s="36"/>
      <c r="AU57" s="36"/>
      <c r="AV57" s="36"/>
      <c r="AW57" s="36"/>
      <c r="AX57" s="36"/>
      <c r="AY57" s="36"/>
      <c r="AZ57" s="36"/>
      <c r="BA57" s="36"/>
      <c r="BB57" s="36"/>
      <c r="BC57" s="36"/>
      <c r="BD57" s="36"/>
      <c r="BE57" s="36"/>
      <c r="BF57" s="36"/>
      <c r="BG57" s="36"/>
      <c r="BH57" s="36"/>
      <c r="BI57" s="36"/>
      <c r="BJ57" s="36"/>
    </row>
    <row r="58" spans="1:62">
      <c r="A58" s="40"/>
      <c r="B58" s="365" t="s">
        <v>121</v>
      </c>
      <c r="C58" s="366"/>
      <c r="D58" s="366"/>
      <c r="E58" s="366"/>
      <c r="F58" s="366"/>
      <c r="G58" s="366"/>
      <c r="H58" s="366"/>
      <c r="I58" s="366"/>
      <c r="J58" s="366"/>
      <c r="K58" s="366"/>
      <c r="L58" s="366"/>
      <c r="M58" s="367"/>
      <c r="N58" s="274"/>
      <c r="O58" s="36"/>
      <c r="P58" s="36"/>
      <c r="Q58" s="36"/>
      <c r="R58" s="36"/>
      <c r="S58" s="36"/>
      <c r="T58" s="36"/>
      <c r="U58" s="36"/>
      <c r="V58" s="36"/>
      <c r="W58" s="36"/>
      <c r="X58" s="36"/>
      <c r="Y58" s="36"/>
      <c r="Z58" s="36"/>
      <c r="AA58" s="36"/>
      <c r="AB58" s="36"/>
      <c r="AC58" s="36"/>
      <c r="AD58" s="36"/>
      <c r="AE58" s="36"/>
      <c r="AF58" s="36"/>
      <c r="AG58" s="36"/>
      <c r="AH58" s="36"/>
      <c r="AI58" s="36"/>
      <c r="AJ58" s="36"/>
      <c r="AK58" s="36"/>
      <c r="AL58" s="36"/>
      <c r="AM58" s="36"/>
      <c r="AN58" s="36"/>
      <c r="AO58" s="36"/>
      <c r="AP58" s="36"/>
      <c r="AQ58" s="36"/>
      <c r="AR58" s="36"/>
      <c r="AS58" s="36"/>
      <c r="AT58" s="36"/>
      <c r="AU58" s="36"/>
      <c r="AV58" s="36"/>
      <c r="AW58" s="36"/>
      <c r="AX58" s="36"/>
      <c r="AY58" s="36"/>
      <c r="AZ58" s="36"/>
      <c r="BA58" s="36"/>
      <c r="BB58" s="36"/>
      <c r="BC58" s="36"/>
      <c r="BD58" s="36"/>
      <c r="BE58" s="36"/>
      <c r="BF58" s="36"/>
      <c r="BG58" s="36"/>
      <c r="BH58" s="36"/>
      <c r="BI58" s="36"/>
      <c r="BJ58" s="36"/>
    </row>
    <row r="59" spans="1:62" s="72" customFormat="1" ht="15" customHeight="1">
      <c r="A59" s="345">
        <v>6</v>
      </c>
      <c r="B59" s="354" t="s">
        <v>28</v>
      </c>
      <c r="C59" s="371" t="s">
        <v>23</v>
      </c>
      <c r="D59" s="371"/>
      <c r="E59" s="371"/>
      <c r="F59" s="371"/>
      <c r="G59" s="339"/>
      <c r="H59" s="398"/>
      <c r="I59" s="398"/>
      <c r="J59" s="399"/>
      <c r="K59" s="442"/>
      <c r="L59" s="351">
        <v>203</v>
      </c>
      <c r="M59" s="387" t="s">
        <v>13</v>
      </c>
      <c r="N59" s="390">
        <f>L59*K68</f>
        <v>5515.7130000000006</v>
      </c>
      <c r="O59" s="84"/>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c r="AX59" s="35"/>
      <c r="AY59" s="35"/>
      <c r="AZ59" s="35"/>
      <c r="BA59" s="35"/>
      <c r="BB59" s="35"/>
      <c r="BC59" s="35"/>
      <c r="BD59" s="35"/>
      <c r="BE59" s="35"/>
      <c r="BF59" s="35"/>
      <c r="BG59" s="35"/>
      <c r="BH59" s="35"/>
      <c r="BI59" s="35"/>
      <c r="BJ59" s="35"/>
    </row>
    <row r="60" spans="1:62" s="72" customFormat="1" ht="12.75" customHeight="1">
      <c r="A60" s="346"/>
      <c r="B60" s="359"/>
      <c r="C60" s="371"/>
      <c r="D60" s="371"/>
      <c r="E60" s="371"/>
      <c r="F60" s="371"/>
      <c r="G60" s="339"/>
      <c r="H60" s="398"/>
      <c r="I60" s="398"/>
      <c r="J60" s="399"/>
      <c r="K60" s="442"/>
      <c r="L60" s="352"/>
      <c r="M60" s="388"/>
      <c r="N60" s="391"/>
      <c r="O60" s="84"/>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5"/>
    </row>
    <row r="61" spans="1:62" s="72" customFormat="1" ht="15" customHeight="1">
      <c r="A61" s="346"/>
      <c r="B61" s="359"/>
      <c r="C61" s="350" t="s">
        <v>29</v>
      </c>
      <c r="D61" s="350"/>
      <c r="E61" s="350"/>
      <c r="F61" s="350"/>
      <c r="G61" s="339"/>
      <c r="H61" s="398"/>
      <c r="I61" s="398"/>
      <c r="J61" s="399"/>
      <c r="K61" s="442"/>
      <c r="L61" s="352"/>
      <c r="M61" s="388"/>
      <c r="N61" s="391"/>
      <c r="O61" s="84"/>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row>
    <row r="62" spans="1:62" s="72" customFormat="1" ht="14.25" customHeight="1">
      <c r="A62" s="346"/>
      <c r="B62" s="359"/>
      <c r="C62" s="350"/>
      <c r="D62" s="350"/>
      <c r="E62" s="350"/>
      <c r="F62" s="350"/>
      <c r="G62" s="339"/>
      <c r="H62" s="398"/>
      <c r="I62" s="398"/>
      <c r="J62" s="399"/>
      <c r="K62" s="442"/>
      <c r="L62" s="352"/>
      <c r="M62" s="388"/>
      <c r="N62" s="391"/>
      <c r="O62" s="84"/>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row>
    <row r="63" spans="1:62" s="72" customFormat="1">
      <c r="A63" s="346"/>
      <c r="B63" s="359"/>
      <c r="C63" s="356" t="str">
        <f>C73</f>
        <v>For step profile correction</v>
      </c>
      <c r="D63" s="357"/>
      <c r="E63" s="357"/>
      <c r="F63" s="358"/>
      <c r="G63" s="69">
        <f>G73</f>
        <v>20</v>
      </c>
      <c r="H63" s="256"/>
      <c r="I63" s="257">
        <f>I73</f>
        <v>4.3970000000000002</v>
      </c>
      <c r="J63" s="257">
        <f>J73</f>
        <v>0.15</v>
      </c>
      <c r="K63" s="59">
        <f>J63*I63*G63</f>
        <v>13.190999999999999</v>
      </c>
      <c r="L63" s="352"/>
      <c r="M63" s="388"/>
      <c r="N63" s="391"/>
      <c r="O63" s="84"/>
      <c r="P63" s="35"/>
      <c r="Q63" s="35"/>
      <c r="R63" s="35"/>
      <c r="S63" s="35"/>
      <c r="T63" s="35"/>
      <c r="U63" s="35"/>
      <c r="V63" s="35"/>
      <c r="W63" s="35"/>
      <c r="X63" s="35"/>
      <c r="Y63" s="35"/>
      <c r="Z63" s="35"/>
      <c r="AA63" s="35"/>
      <c r="AB63" s="35"/>
      <c r="AC63" s="35"/>
      <c r="AD63" s="35"/>
      <c r="AE63" s="35"/>
      <c r="AF63" s="35"/>
      <c r="AG63" s="35"/>
      <c r="AH63" s="35"/>
      <c r="AI63" s="35"/>
      <c r="AJ63" s="35"/>
      <c r="AK63" s="35"/>
      <c r="AL63" s="35"/>
      <c r="AM63" s="35"/>
      <c r="AN63" s="35"/>
      <c r="AO63" s="35"/>
      <c r="AP63" s="35"/>
      <c r="AQ63" s="35"/>
      <c r="AR63" s="35"/>
      <c r="AS63" s="35"/>
      <c r="AT63" s="35"/>
      <c r="AU63" s="35"/>
      <c r="AV63" s="35"/>
      <c r="AW63" s="35"/>
      <c r="AX63" s="35"/>
      <c r="AY63" s="35"/>
      <c r="AZ63" s="35"/>
      <c r="BA63" s="35"/>
      <c r="BB63" s="35"/>
      <c r="BC63" s="35"/>
      <c r="BD63" s="35"/>
      <c r="BE63" s="35"/>
      <c r="BF63" s="35"/>
      <c r="BG63" s="35"/>
      <c r="BH63" s="35"/>
      <c r="BI63" s="35"/>
      <c r="BJ63" s="35"/>
    </row>
    <row r="64" spans="1:62" s="72" customFormat="1">
      <c r="A64" s="346"/>
      <c r="B64" s="359"/>
      <c r="C64" s="356" t="str">
        <f>C74</f>
        <v>For step profile correction</v>
      </c>
      <c r="D64" s="357"/>
      <c r="E64" s="357"/>
      <c r="F64" s="358"/>
      <c r="G64" s="88">
        <f>G74</f>
        <v>20</v>
      </c>
      <c r="H64" s="85"/>
      <c r="I64" s="257">
        <f>I74</f>
        <v>1.1000000000000001</v>
      </c>
      <c r="J64" s="257">
        <f>J74</f>
        <v>0.15</v>
      </c>
      <c r="K64" s="59">
        <f>J64*I64*G64</f>
        <v>3.3000000000000003</v>
      </c>
      <c r="L64" s="352"/>
      <c r="M64" s="388"/>
      <c r="N64" s="391"/>
      <c r="O64" s="84"/>
      <c r="P64" s="35"/>
      <c r="Q64" s="35"/>
      <c r="R64" s="35"/>
      <c r="S64" s="35"/>
      <c r="T64" s="35"/>
      <c r="U64" s="35"/>
      <c r="V64" s="35"/>
      <c r="W64" s="35"/>
      <c r="X64" s="35"/>
      <c r="Y64" s="35"/>
      <c r="Z64" s="35"/>
      <c r="AA64" s="35"/>
      <c r="AB64" s="35"/>
      <c r="AC64" s="35"/>
      <c r="AD64" s="35"/>
      <c r="AE64" s="35"/>
      <c r="AF64" s="35"/>
      <c r="AG64" s="35"/>
      <c r="AH64" s="35"/>
      <c r="AI64" s="35"/>
      <c r="AJ64" s="35"/>
      <c r="AK64" s="35"/>
      <c r="AL64" s="35"/>
      <c r="AM64" s="35"/>
      <c r="AN64" s="35"/>
      <c r="AO64" s="35"/>
      <c r="AP64" s="35"/>
      <c r="AQ64" s="35"/>
      <c r="AR64" s="35"/>
      <c r="AS64" s="35"/>
      <c r="AT64" s="35"/>
      <c r="AU64" s="35"/>
      <c r="AV64" s="35"/>
      <c r="AW64" s="35"/>
      <c r="AX64" s="35"/>
      <c r="AY64" s="35"/>
      <c r="AZ64" s="35"/>
      <c r="BA64" s="35"/>
      <c r="BB64" s="35"/>
      <c r="BC64" s="35"/>
      <c r="BD64" s="35"/>
      <c r="BE64" s="35"/>
      <c r="BF64" s="35"/>
      <c r="BG64" s="35"/>
      <c r="BH64" s="35"/>
      <c r="BI64" s="35"/>
      <c r="BJ64" s="35"/>
    </row>
    <row r="65" spans="1:62" s="72" customFormat="1" ht="12.75" customHeight="1">
      <c r="A65" s="346"/>
      <c r="B65" s="359"/>
      <c r="C65" s="85" t="str">
        <f>C23</f>
        <v>Below toilet wall</v>
      </c>
      <c r="D65" s="86"/>
      <c r="E65" s="86"/>
      <c r="F65" s="87"/>
      <c r="G65" s="88">
        <f>G23</f>
        <v>3</v>
      </c>
      <c r="H65" s="85">
        <f>H23</f>
        <v>5.1150000000000002</v>
      </c>
      <c r="I65" s="85"/>
      <c r="J65" s="85">
        <v>0.4</v>
      </c>
      <c r="K65" s="111">
        <f>J65*H65*G65</f>
        <v>6.1380000000000008</v>
      </c>
      <c r="L65" s="352"/>
      <c r="M65" s="388"/>
      <c r="N65" s="391"/>
      <c r="O65" s="84"/>
      <c r="P65" s="35"/>
      <c r="Q65" s="35"/>
      <c r="R65" s="35"/>
      <c r="S65" s="35"/>
      <c r="T65" s="35"/>
      <c r="U65" s="35"/>
      <c r="V65" s="35"/>
      <c r="W65" s="35"/>
      <c r="X65" s="35"/>
      <c r="Y65" s="35"/>
      <c r="Z65" s="35"/>
      <c r="AA65" s="35"/>
      <c r="AB65" s="35"/>
      <c r="AC65" s="35"/>
      <c r="AD65" s="35"/>
      <c r="AE65" s="35"/>
      <c r="AF65" s="35"/>
      <c r="AG65" s="35"/>
      <c r="AH65" s="35"/>
      <c r="AI65" s="35"/>
      <c r="AJ65" s="35"/>
      <c r="AK65" s="35"/>
      <c r="AL65" s="35"/>
      <c r="AM65" s="35"/>
      <c r="AN65" s="35"/>
      <c r="AO65" s="35"/>
      <c r="AP65" s="35"/>
      <c r="AQ65" s="35"/>
      <c r="AR65" s="35"/>
      <c r="AS65" s="35"/>
      <c r="AT65" s="35"/>
      <c r="AU65" s="35"/>
      <c r="AV65" s="35"/>
      <c r="AW65" s="35"/>
      <c r="AX65" s="35"/>
      <c r="AY65" s="35"/>
      <c r="AZ65" s="35"/>
      <c r="BA65" s="35"/>
      <c r="BB65" s="35"/>
      <c r="BC65" s="35"/>
      <c r="BD65" s="35"/>
      <c r="BE65" s="35"/>
      <c r="BF65" s="35"/>
      <c r="BG65" s="35"/>
      <c r="BH65" s="35"/>
      <c r="BI65" s="35"/>
      <c r="BJ65" s="35"/>
    </row>
    <row r="66" spans="1:62" s="72" customFormat="1">
      <c r="A66" s="346"/>
      <c r="B66" s="359"/>
      <c r="C66" s="400" t="s">
        <v>122</v>
      </c>
      <c r="D66" s="401"/>
      <c r="E66" s="401"/>
      <c r="F66" s="402"/>
      <c r="G66" s="88">
        <f>G24</f>
        <v>3</v>
      </c>
      <c r="H66" s="85">
        <f t="shared" ref="H66" si="4">H24</f>
        <v>3.085</v>
      </c>
      <c r="I66" s="85"/>
      <c r="J66" s="85">
        <v>0.4</v>
      </c>
      <c r="K66" s="111">
        <f t="shared" ref="K66" si="5">J66*H66*G66</f>
        <v>3.702</v>
      </c>
      <c r="L66" s="352"/>
      <c r="M66" s="388"/>
      <c r="N66" s="391"/>
      <c r="O66" s="84"/>
      <c r="P66" s="35"/>
      <c r="Q66" s="35"/>
      <c r="R66" s="35"/>
      <c r="S66" s="35"/>
      <c r="T66" s="35"/>
      <c r="U66" s="35"/>
      <c r="V66" s="35"/>
      <c r="W66" s="35"/>
      <c r="X66" s="35"/>
      <c r="Y66" s="35"/>
      <c r="Z66" s="35"/>
      <c r="AA66" s="35"/>
      <c r="AB66" s="35"/>
      <c r="AC66" s="35"/>
      <c r="AD66" s="35"/>
      <c r="AE66" s="35"/>
      <c r="AF66" s="35"/>
      <c r="AG66" s="35"/>
      <c r="AH66" s="35"/>
      <c r="AI66" s="35"/>
      <c r="AJ66" s="35"/>
      <c r="AK66" s="35"/>
      <c r="AL66" s="35"/>
      <c r="AM66" s="35"/>
      <c r="AN66" s="35"/>
      <c r="AO66" s="35"/>
      <c r="AP66" s="35"/>
      <c r="AQ66" s="35"/>
      <c r="AR66" s="35"/>
      <c r="AS66" s="35"/>
      <c r="AT66" s="35"/>
      <c r="AU66" s="35"/>
      <c r="AV66" s="35"/>
      <c r="AW66" s="35"/>
      <c r="AX66" s="35"/>
      <c r="AY66" s="35"/>
      <c r="AZ66" s="35"/>
      <c r="BA66" s="35"/>
      <c r="BB66" s="35"/>
      <c r="BC66" s="35"/>
      <c r="BD66" s="35"/>
      <c r="BE66" s="35"/>
      <c r="BF66" s="35"/>
      <c r="BG66" s="35"/>
      <c r="BH66" s="35"/>
      <c r="BI66" s="35"/>
      <c r="BJ66" s="35"/>
    </row>
    <row r="67" spans="1:62" s="72" customFormat="1" ht="15" customHeight="1">
      <c r="A67" s="346"/>
      <c r="B67" s="359"/>
      <c r="C67" s="371" t="s">
        <v>59</v>
      </c>
      <c r="D67" s="371"/>
      <c r="E67" s="371"/>
      <c r="F67" s="371"/>
      <c r="G67" s="218">
        <f>G26</f>
        <v>2</v>
      </c>
      <c r="H67" s="82">
        <f>H26</f>
        <v>1.05</v>
      </c>
      <c r="I67" s="50"/>
      <c r="J67" s="83">
        <v>0.4</v>
      </c>
      <c r="K67" s="111">
        <f>J67*H67*G67</f>
        <v>0.84000000000000008</v>
      </c>
      <c r="L67" s="352"/>
      <c r="M67" s="388"/>
      <c r="N67" s="391"/>
      <c r="O67" s="84"/>
      <c r="P67" s="35"/>
      <c r="Q67" s="35"/>
      <c r="R67" s="35"/>
      <c r="S67" s="35"/>
      <c r="T67" s="35"/>
      <c r="U67" s="35"/>
      <c r="V67" s="35"/>
      <c r="W67" s="35"/>
      <c r="X67" s="35"/>
      <c r="Y67" s="35"/>
      <c r="Z67" s="35"/>
      <c r="AA67" s="35"/>
      <c r="AB67" s="35"/>
      <c r="AC67" s="35"/>
      <c r="AD67" s="35"/>
      <c r="AE67" s="35"/>
      <c r="AF67" s="35"/>
      <c r="AG67" s="35"/>
      <c r="AH67" s="35"/>
      <c r="AI67" s="35"/>
      <c r="AJ67" s="35"/>
      <c r="AK67" s="35"/>
      <c r="AL67" s="35"/>
      <c r="AM67" s="35"/>
      <c r="AN67" s="35"/>
      <c r="AO67" s="35"/>
      <c r="AP67" s="35"/>
      <c r="AQ67" s="35"/>
      <c r="AR67" s="35"/>
      <c r="AS67" s="35"/>
      <c r="AT67" s="35"/>
      <c r="AU67" s="35"/>
      <c r="AV67" s="35"/>
      <c r="AW67" s="35"/>
      <c r="AX67" s="35"/>
      <c r="AY67" s="35"/>
      <c r="AZ67" s="35"/>
      <c r="BA67" s="35"/>
      <c r="BB67" s="35"/>
      <c r="BC67" s="35"/>
      <c r="BD67" s="35"/>
      <c r="BE67" s="35"/>
      <c r="BF67" s="35"/>
      <c r="BG67" s="35"/>
      <c r="BH67" s="35"/>
      <c r="BI67" s="35"/>
      <c r="BJ67" s="35"/>
    </row>
    <row r="68" spans="1:62" s="72" customFormat="1" ht="15" customHeight="1">
      <c r="A68" s="347"/>
      <c r="B68" s="355"/>
      <c r="C68" s="371" t="s">
        <v>16</v>
      </c>
      <c r="D68" s="371"/>
      <c r="E68" s="371"/>
      <c r="F68" s="371"/>
      <c r="G68" s="224"/>
      <c r="H68" s="90"/>
      <c r="I68" s="90"/>
      <c r="J68" s="91"/>
      <c r="K68" s="111">
        <f>SUM(K63:K67)</f>
        <v>27.171000000000003</v>
      </c>
      <c r="L68" s="353"/>
      <c r="M68" s="389"/>
      <c r="N68" s="392"/>
      <c r="O68" s="92"/>
      <c r="P68" s="35"/>
      <c r="Q68" s="35"/>
      <c r="R68" s="35"/>
      <c r="S68" s="35"/>
      <c r="T68" s="35"/>
      <c r="U68" s="35"/>
      <c r="V68" s="35"/>
      <c r="W68" s="35"/>
      <c r="X68" s="35"/>
      <c r="Y68" s="35"/>
      <c r="Z68" s="35"/>
      <c r="AA68" s="35"/>
      <c r="AB68" s="35"/>
      <c r="AC68" s="35"/>
      <c r="AD68" s="35"/>
      <c r="AE68" s="35"/>
      <c r="AF68" s="35"/>
      <c r="AG68" s="35"/>
      <c r="AH68" s="35"/>
      <c r="AI68" s="35"/>
      <c r="AJ68" s="35"/>
      <c r="AK68" s="35"/>
      <c r="AL68" s="35"/>
      <c r="AM68" s="35"/>
      <c r="AN68" s="35"/>
      <c r="AO68" s="35"/>
      <c r="AP68" s="35"/>
      <c r="AQ68" s="35"/>
      <c r="AR68" s="35"/>
      <c r="AS68" s="35"/>
      <c r="AT68" s="35"/>
      <c r="AU68" s="35"/>
      <c r="AV68" s="35"/>
      <c r="AW68" s="35"/>
      <c r="AX68" s="35"/>
      <c r="AY68" s="35"/>
      <c r="AZ68" s="35"/>
      <c r="BA68" s="35"/>
      <c r="BB68" s="35"/>
      <c r="BC68" s="35"/>
      <c r="BD68" s="35"/>
      <c r="BE68" s="35"/>
      <c r="BF68" s="35"/>
      <c r="BG68" s="35"/>
      <c r="BH68" s="35"/>
      <c r="BI68" s="35"/>
      <c r="BJ68" s="35"/>
    </row>
    <row r="69" spans="1:62" s="72" customFormat="1" ht="15" customHeight="1">
      <c r="A69" s="61"/>
      <c r="B69" s="69"/>
      <c r="C69" s="95"/>
      <c r="D69" s="96"/>
      <c r="E69" s="96"/>
      <c r="F69" s="97"/>
      <c r="G69" s="218"/>
      <c r="H69" s="82"/>
      <c r="I69" s="82"/>
      <c r="J69" s="83"/>
      <c r="K69" s="145"/>
      <c r="L69" s="112"/>
      <c r="M69" s="49"/>
      <c r="N69" s="275"/>
      <c r="O69" s="92"/>
      <c r="P69" s="35"/>
      <c r="Q69" s="35"/>
      <c r="R69" s="35"/>
      <c r="S69" s="35"/>
      <c r="T69" s="35"/>
      <c r="U69" s="35"/>
      <c r="V69" s="35"/>
      <c r="W69" s="35"/>
      <c r="X69" s="35"/>
      <c r="Y69" s="35"/>
      <c r="Z69" s="35"/>
      <c r="AA69" s="35"/>
      <c r="AB69" s="35"/>
      <c r="AC69" s="35"/>
      <c r="AD69" s="35"/>
      <c r="AE69" s="35"/>
      <c r="AF69" s="35"/>
      <c r="AG69" s="35"/>
      <c r="AH69" s="35"/>
      <c r="AI69" s="35"/>
      <c r="AJ69" s="35"/>
      <c r="AK69" s="35"/>
      <c r="AL69" s="35"/>
      <c r="AM69" s="35"/>
      <c r="AN69" s="35"/>
      <c r="AO69" s="35"/>
      <c r="AP69" s="35"/>
      <c r="AQ69" s="35"/>
      <c r="AR69" s="35"/>
      <c r="AS69" s="35"/>
      <c r="AT69" s="35"/>
      <c r="AU69" s="35"/>
      <c r="AV69" s="35"/>
      <c r="AW69" s="35"/>
      <c r="AX69" s="35"/>
      <c r="AY69" s="35"/>
      <c r="AZ69" s="35"/>
      <c r="BA69" s="35"/>
      <c r="BB69" s="35"/>
      <c r="BC69" s="35"/>
      <c r="BD69" s="35"/>
      <c r="BE69" s="35"/>
      <c r="BF69" s="35"/>
      <c r="BG69" s="35"/>
      <c r="BH69" s="35"/>
      <c r="BI69" s="35"/>
      <c r="BJ69" s="35"/>
    </row>
    <row r="70" spans="1:62">
      <c r="A70" s="40"/>
      <c r="B70" s="365" t="s">
        <v>128</v>
      </c>
      <c r="C70" s="366"/>
      <c r="D70" s="366"/>
      <c r="E70" s="366"/>
      <c r="F70" s="366"/>
      <c r="G70" s="366"/>
      <c r="H70" s="366"/>
      <c r="I70" s="366"/>
      <c r="J70" s="366"/>
      <c r="K70" s="366"/>
      <c r="L70" s="366"/>
      <c r="M70" s="367"/>
      <c r="N70" s="276"/>
    </row>
    <row r="71" spans="1:62" ht="62.25" customHeight="1">
      <c r="A71" s="345">
        <v>7</v>
      </c>
      <c r="B71" s="354" t="s">
        <v>54</v>
      </c>
      <c r="C71" s="350" t="s">
        <v>53</v>
      </c>
      <c r="D71" s="350"/>
      <c r="E71" s="350"/>
      <c r="F71" s="350"/>
      <c r="G71" s="222"/>
      <c r="H71" s="124"/>
      <c r="I71" s="124"/>
      <c r="J71" s="125"/>
      <c r="K71" s="123"/>
      <c r="L71" s="351">
        <v>3136</v>
      </c>
      <c r="M71" s="351" t="s">
        <v>12</v>
      </c>
      <c r="N71" s="342">
        <f>K75*L71</f>
        <v>55444.793600000012</v>
      </c>
      <c r="O71" s="101"/>
    </row>
    <row r="72" spans="1:62" ht="15" customHeight="1">
      <c r="A72" s="346"/>
      <c r="B72" s="359"/>
      <c r="C72" s="371" t="s">
        <v>156</v>
      </c>
      <c r="D72" s="371"/>
      <c r="E72" s="371"/>
      <c r="F72" s="371"/>
      <c r="G72" s="218">
        <v>1</v>
      </c>
      <c r="H72" s="83">
        <v>3.085</v>
      </c>
      <c r="I72" s="83">
        <v>0.23</v>
      </c>
      <c r="J72" s="159">
        <v>4</v>
      </c>
      <c r="K72" s="111">
        <f t="shared" ref="K72:K73" si="6">+J72*H72*G72*I72</f>
        <v>2.8382000000000001</v>
      </c>
      <c r="L72" s="352"/>
      <c r="M72" s="352"/>
      <c r="N72" s="342"/>
      <c r="O72" s="101"/>
    </row>
    <row r="73" spans="1:62" ht="15" customHeight="1">
      <c r="A73" s="346"/>
      <c r="B73" s="359"/>
      <c r="C73" s="356" t="s">
        <v>155</v>
      </c>
      <c r="D73" s="357"/>
      <c r="E73" s="357"/>
      <c r="F73" s="358"/>
      <c r="G73" s="218">
        <v>20</v>
      </c>
      <c r="H73" s="83">
        <v>0.9</v>
      </c>
      <c r="I73" s="83">
        <v>4.3970000000000002</v>
      </c>
      <c r="J73" s="159">
        <v>0.15</v>
      </c>
      <c r="K73" s="111">
        <f t="shared" si="6"/>
        <v>11.871900000000002</v>
      </c>
      <c r="L73" s="352"/>
      <c r="M73" s="352"/>
      <c r="N73" s="342"/>
      <c r="O73" s="101"/>
    </row>
    <row r="74" spans="1:62" ht="15" customHeight="1">
      <c r="A74" s="346"/>
      <c r="B74" s="359"/>
      <c r="C74" s="356" t="s">
        <v>155</v>
      </c>
      <c r="D74" s="357"/>
      <c r="E74" s="357"/>
      <c r="F74" s="358"/>
      <c r="G74" s="218">
        <v>20</v>
      </c>
      <c r="H74" s="83">
        <v>0.9</v>
      </c>
      <c r="I74" s="83">
        <v>1.1000000000000001</v>
      </c>
      <c r="J74" s="159">
        <v>0.15</v>
      </c>
      <c r="K74" s="111">
        <f t="shared" ref="K74" si="7">+J74*H74*G74*I74</f>
        <v>2.9700000000000006</v>
      </c>
      <c r="L74" s="352"/>
      <c r="M74" s="352"/>
      <c r="N74" s="342"/>
      <c r="O74" s="101"/>
    </row>
    <row r="75" spans="1:62">
      <c r="A75" s="347"/>
      <c r="B75" s="355"/>
      <c r="C75" s="371" t="s">
        <v>16</v>
      </c>
      <c r="D75" s="371"/>
      <c r="E75" s="371"/>
      <c r="F75" s="371"/>
      <c r="G75" s="218"/>
      <c r="H75" s="82"/>
      <c r="I75" s="82"/>
      <c r="J75" s="83"/>
      <c r="K75" s="111">
        <f>SUM(K72:K74)</f>
        <v>17.680100000000003</v>
      </c>
      <c r="L75" s="353"/>
      <c r="M75" s="353"/>
      <c r="N75" s="342"/>
      <c r="O75" s="73"/>
    </row>
    <row r="76" spans="1:62">
      <c r="A76" s="119"/>
      <c r="B76" s="171"/>
      <c r="C76" s="404"/>
      <c r="D76" s="405"/>
      <c r="E76" s="405"/>
      <c r="F76" s="406"/>
      <c r="G76" s="218"/>
      <c r="H76" s="82"/>
      <c r="I76" s="82"/>
      <c r="J76" s="83"/>
      <c r="K76" s="145"/>
      <c r="L76" s="127"/>
      <c r="M76" s="127"/>
      <c r="N76" s="300"/>
      <c r="O76" s="73"/>
    </row>
    <row r="77" spans="1:62" ht="52.5" customHeight="1">
      <c r="A77" s="345">
        <v>8</v>
      </c>
      <c r="B77" s="354" t="s">
        <v>37</v>
      </c>
      <c r="C77" s="350" t="s">
        <v>273</v>
      </c>
      <c r="D77" s="350"/>
      <c r="E77" s="350"/>
      <c r="F77" s="350"/>
      <c r="G77" s="339"/>
      <c r="H77" s="398"/>
      <c r="I77" s="398"/>
      <c r="J77" s="399"/>
      <c r="K77" s="403"/>
      <c r="L77" s="351">
        <v>451</v>
      </c>
      <c r="M77" s="351" t="s">
        <v>13</v>
      </c>
      <c r="N77" s="342">
        <f>L77*K93</f>
        <v>32313.045049999997</v>
      </c>
      <c r="O77" s="93"/>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row>
    <row r="78" spans="1:62">
      <c r="A78" s="346"/>
      <c r="B78" s="359"/>
      <c r="C78" s="350" t="s">
        <v>38</v>
      </c>
      <c r="D78" s="350"/>
      <c r="E78" s="350"/>
      <c r="F78" s="350"/>
      <c r="G78" s="339"/>
      <c r="H78" s="398"/>
      <c r="I78" s="398"/>
      <c r="J78" s="399"/>
      <c r="K78" s="403"/>
      <c r="L78" s="352"/>
      <c r="M78" s="352"/>
      <c r="N78" s="342"/>
      <c r="O78" s="93"/>
      <c r="P78" s="36"/>
      <c r="Q78" s="36"/>
      <c r="R78" s="36"/>
      <c r="S78" s="36"/>
      <c r="T78" s="36"/>
      <c r="U78" s="36"/>
      <c r="V78" s="36"/>
      <c r="W78" s="36"/>
      <c r="X78" s="36"/>
      <c r="Y78" s="36"/>
      <c r="Z78" s="36"/>
      <c r="AA78" s="36"/>
      <c r="AB78" s="36"/>
      <c r="AC78" s="36"/>
      <c r="AD78" s="36"/>
      <c r="AE78" s="36"/>
      <c r="AF78" s="36"/>
      <c r="AG78" s="36"/>
      <c r="AH78" s="36"/>
      <c r="AI78" s="36"/>
      <c r="AJ78" s="36"/>
      <c r="AK78" s="36"/>
      <c r="AL78" s="36"/>
      <c r="AM78" s="36"/>
      <c r="AN78" s="36"/>
      <c r="AO78" s="36"/>
      <c r="AP78" s="36"/>
      <c r="AQ78" s="36"/>
      <c r="AR78" s="36"/>
      <c r="AS78" s="36"/>
      <c r="AT78" s="36"/>
      <c r="AU78" s="36"/>
      <c r="AV78" s="36"/>
      <c r="AW78" s="36"/>
      <c r="AX78" s="36"/>
      <c r="AY78" s="36"/>
      <c r="AZ78" s="36"/>
      <c r="BA78" s="36"/>
      <c r="BB78" s="36"/>
      <c r="BC78" s="36"/>
      <c r="BD78" s="36"/>
      <c r="BE78" s="36"/>
      <c r="BF78" s="36"/>
      <c r="BG78" s="36"/>
      <c r="BH78" s="36"/>
      <c r="BI78" s="36"/>
      <c r="BJ78" s="36"/>
    </row>
    <row r="79" spans="1:62">
      <c r="A79" s="346"/>
      <c r="B79" s="359"/>
      <c r="C79" s="54" t="s">
        <v>297</v>
      </c>
      <c r="D79" s="96"/>
      <c r="E79" s="96"/>
      <c r="F79" s="97"/>
      <c r="G79" s="224"/>
      <c r="H79" s="91"/>
      <c r="I79" s="90"/>
      <c r="J79" s="91"/>
      <c r="K79" s="111"/>
      <c r="L79" s="352"/>
      <c r="M79" s="352"/>
      <c r="N79" s="342"/>
      <c r="O79" s="94"/>
      <c r="P79" s="36"/>
      <c r="Q79" s="36"/>
      <c r="R79" s="36"/>
      <c r="S79" s="36"/>
      <c r="T79" s="36"/>
      <c r="U79" s="36"/>
      <c r="V79" s="36"/>
      <c r="W79" s="36"/>
      <c r="X79" s="36"/>
      <c r="Y79" s="36"/>
      <c r="Z79" s="36"/>
      <c r="AA79" s="36"/>
      <c r="AB79" s="36"/>
      <c r="AC79" s="36"/>
      <c r="AD79" s="36"/>
      <c r="AE79" s="36"/>
      <c r="AF79" s="36"/>
      <c r="AG79" s="36"/>
      <c r="AH79" s="36"/>
      <c r="AI79" s="36"/>
      <c r="AJ79" s="36"/>
      <c r="AK79" s="36"/>
      <c r="AL79" s="36"/>
      <c r="AM79" s="36"/>
      <c r="AN79" s="36"/>
      <c r="AO79" s="36"/>
      <c r="AP79" s="36"/>
      <c r="AQ79" s="36"/>
      <c r="AR79" s="36"/>
      <c r="AS79" s="36"/>
      <c r="AT79" s="36"/>
      <c r="AU79" s="36"/>
      <c r="AV79" s="36"/>
      <c r="AW79" s="36"/>
      <c r="AX79" s="36"/>
      <c r="AY79" s="36"/>
      <c r="AZ79" s="36"/>
      <c r="BA79" s="36"/>
      <c r="BB79" s="36"/>
      <c r="BC79" s="36"/>
      <c r="BD79" s="36"/>
      <c r="BE79" s="36"/>
      <c r="BF79" s="36"/>
      <c r="BG79" s="36"/>
      <c r="BH79" s="36"/>
      <c r="BI79" s="36"/>
      <c r="BJ79" s="36"/>
    </row>
    <row r="80" spans="1:62">
      <c r="A80" s="346"/>
      <c r="B80" s="359"/>
      <c r="C80" s="356" t="s">
        <v>60</v>
      </c>
      <c r="D80" s="357"/>
      <c r="E80" s="357"/>
      <c r="F80" s="358"/>
      <c r="G80" s="224">
        <v>1</v>
      </c>
      <c r="H80" s="90">
        <v>1.7</v>
      </c>
      <c r="I80" s="90"/>
      <c r="J80" s="91">
        <v>4</v>
      </c>
      <c r="K80" s="111">
        <f t="shared" ref="K80:K88" si="8">J80*H80*G80</f>
        <v>6.8</v>
      </c>
      <c r="L80" s="352"/>
      <c r="M80" s="352"/>
      <c r="N80" s="342"/>
      <c r="O80" s="94"/>
      <c r="P80" s="36"/>
      <c r="Q80" s="36"/>
      <c r="R80" s="36"/>
      <c r="S80" s="36"/>
      <c r="T80" s="36"/>
      <c r="U80" s="36"/>
      <c r="V80" s="36"/>
      <c r="W80" s="36"/>
      <c r="X80" s="36"/>
      <c r="Y80" s="36"/>
      <c r="Z80" s="36"/>
      <c r="AA80" s="36"/>
      <c r="AB80" s="36"/>
      <c r="AC80" s="36"/>
      <c r="AD80" s="36"/>
      <c r="AE80" s="36"/>
      <c r="AF80" s="36"/>
      <c r="AG80" s="36"/>
      <c r="AH80" s="36"/>
      <c r="AI80" s="36"/>
      <c r="AJ80" s="36"/>
      <c r="AK80" s="36"/>
      <c r="AL80" s="36"/>
      <c r="AM80" s="36"/>
      <c r="AN80" s="36"/>
      <c r="AO80" s="36"/>
      <c r="AP80" s="36"/>
      <c r="AQ80" s="36"/>
      <c r="AR80" s="36"/>
      <c r="AS80" s="36"/>
      <c r="AT80" s="36"/>
      <c r="AU80" s="36"/>
      <c r="AV80" s="36"/>
      <c r="AW80" s="36"/>
      <c r="AX80" s="36"/>
      <c r="AY80" s="36"/>
      <c r="AZ80" s="36"/>
      <c r="BA80" s="36"/>
      <c r="BB80" s="36"/>
      <c r="BC80" s="36"/>
      <c r="BD80" s="36"/>
      <c r="BE80" s="36"/>
      <c r="BF80" s="36"/>
      <c r="BG80" s="36"/>
      <c r="BH80" s="36"/>
      <c r="BI80" s="36"/>
      <c r="BJ80" s="36"/>
    </row>
    <row r="81" spans="1:62">
      <c r="A81" s="346"/>
      <c r="B81" s="359"/>
      <c r="C81" s="356" t="s">
        <v>60</v>
      </c>
      <c r="D81" s="357"/>
      <c r="E81" s="357"/>
      <c r="F81" s="358"/>
      <c r="G81" s="224">
        <v>1</v>
      </c>
      <c r="H81" s="90">
        <v>1</v>
      </c>
      <c r="I81" s="90"/>
      <c r="J81" s="91">
        <f>J80</f>
        <v>4</v>
      </c>
      <c r="K81" s="111">
        <f t="shared" si="8"/>
        <v>4</v>
      </c>
      <c r="L81" s="352"/>
      <c r="M81" s="352"/>
      <c r="N81" s="342"/>
      <c r="O81" s="94"/>
      <c r="P81" s="36"/>
      <c r="Q81" s="36"/>
      <c r="R81" s="36"/>
      <c r="S81" s="36"/>
      <c r="T81" s="36"/>
      <c r="U81" s="36"/>
      <c r="V81" s="36"/>
      <c r="W81" s="36"/>
      <c r="X81" s="36"/>
      <c r="Y81" s="36"/>
      <c r="Z81" s="36"/>
      <c r="AA81" s="36"/>
      <c r="AB81" s="36"/>
      <c r="AC81" s="36"/>
      <c r="AD81" s="36"/>
      <c r="AE81" s="36"/>
      <c r="AF81" s="36"/>
      <c r="AG81" s="36"/>
      <c r="AH81" s="36"/>
      <c r="AI81" s="36"/>
      <c r="AJ81" s="36"/>
      <c r="AK81" s="36"/>
      <c r="AL81" s="36"/>
      <c r="AM81" s="36"/>
      <c r="AN81" s="36"/>
      <c r="AO81" s="36"/>
      <c r="AP81" s="36"/>
      <c r="AQ81" s="36"/>
      <c r="AR81" s="36"/>
      <c r="AS81" s="36"/>
      <c r="AT81" s="36"/>
      <c r="AU81" s="36"/>
      <c r="AV81" s="36"/>
      <c r="AW81" s="36"/>
      <c r="AX81" s="36"/>
      <c r="AY81" s="36"/>
      <c r="AZ81" s="36"/>
      <c r="BA81" s="36"/>
      <c r="BB81" s="36"/>
      <c r="BC81" s="36"/>
      <c r="BD81" s="36"/>
      <c r="BE81" s="36"/>
      <c r="BF81" s="36"/>
      <c r="BG81" s="36"/>
      <c r="BH81" s="36"/>
      <c r="BI81" s="36"/>
      <c r="BJ81" s="36"/>
    </row>
    <row r="82" spans="1:62">
      <c r="A82" s="346"/>
      <c r="B82" s="359"/>
      <c r="C82" s="356" t="s">
        <v>60</v>
      </c>
      <c r="D82" s="357"/>
      <c r="E82" s="357"/>
      <c r="F82" s="358"/>
      <c r="G82" s="224">
        <v>1</v>
      </c>
      <c r="H82" s="90">
        <v>0.6</v>
      </c>
      <c r="I82" s="90"/>
      <c r="J82" s="91">
        <f t="shared" ref="J82:J84" si="9">J81</f>
        <v>4</v>
      </c>
      <c r="K82" s="111">
        <f t="shared" si="8"/>
        <v>2.4</v>
      </c>
      <c r="L82" s="352"/>
      <c r="M82" s="352"/>
      <c r="N82" s="342"/>
      <c r="O82" s="94"/>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6"/>
      <c r="AS82" s="36"/>
      <c r="AT82" s="36"/>
      <c r="AU82" s="36"/>
      <c r="AV82" s="36"/>
      <c r="AW82" s="36"/>
      <c r="AX82" s="36"/>
      <c r="AY82" s="36"/>
      <c r="AZ82" s="36"/>
      <c r="BA82" s="36"/>
      <c r="BB82" s="36"/>
      <c r="BC82" s="36"/>
      <c r="BD82" s="36"/>
      <c r="BE82" s="36"/>
      <c r="BF82" s="36"/>
      <c r="BG82" s="36"/>
      <c r="BH82" s="36"/>
      <c r="BI82" s="36"/>
      <c r="BJ82" s="36"/>
    </row>
    <row r="83" spans="1:62">
      <c r="A83" s="346"/>
      <c r="B83" s="359"/>
      <c r="C83" s="356" t="s">
        <v>60</v>
      </c>
      <c r="D83" s="357"/>
      <c r="E83" s="357"/>
      <c r="F83" s="358"/>
      <c r="G83" s="224">
        <v>1</v>
      </c>
      <c r="H83" s="90">
        <v>5.1150000000000002</v>
      </c>
      <c r="I83" s="90"/>
      <c r="J83" s="91">
        <f t="shared" si="9"/>
        <v>4</v>
      </c>
      <c r="K83" s="111">
        <f t="shared" si="8"/>
        <v>20.46</v>
      </c>
      <c r="L83" s="352"/>
      <c r="M83" s="352"/>
      <c r="N83" s="342"/>
      <c r="O83" s="94"/>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6"/>
      <c r="AS83" s="36"/>
      <c r="AT83" s="36"/>
      <c r="AU83" s="36"/>
      <c r="AV83" s="36"/>
      <c r="AW83" s="36"/>
      <c r="AX83" s="36"/>
      <c r="AY83" s="36"/>
      <c r="AZ83" s="36"/>
      <c r="BA83" s="36"/>
      <c r="BB83" s="36"/>
      <c r="BC83" s="36"/>
      <c r="BD83" s="36"/>
      <c r="BE83" s="36"/>
      <c r="BF83" s="36"/>
      <c r="BG83" s="36"/>
      <c r="BH83" s="36"/>
      <c r="BI83" s="36"/>
      <c r="BJ83" s="36"/>
    </row>
    <row r="84" spans="1:62">
      <c r="A84" s="346"/>
      <c r="B84" s="359"/>
      <c r="C84" s="356" t="s">
        <v>61</v>
      </c>
      <c r="D84" s="357"/>
      <c r="E84" s="357"/>
      <c r="F84" s="358"/>
      <c r="G84" s="224">
        <v>1</v>
      </c>
      <c r="H84" s="90">
        <v>3.085</v>
      </c>
      <c r="I84" s="90"/>
      <c r="J84" s="91">
        <f t="shared" si="9"/>
        <v>4</v>
      </c>
      <c r="K84" s="111">
        <f t="shared" si="8"/>
        <v>12.34</v>
      </c>
      <c r="L84" s="352"/>
      <c r="M84" s="352"/>
      <c r="N84" s="342"/>
      <c r="O84" s="94"/>
      <c r="P84" s="36"/>
      <c r="Q84" s="36"/>
      <c r="R84" s="36"/>
      <c r="S84" s="36"/>
      <c r="T84" s="36"/>
      <c r="U84" s="36"/>
      <c r="V84" s="36"/>
      <c r="W84" s="36"/>
      <c r="X84" s="36"/>
      <c r="Y84" s="36"/>
      <c r="Z84" s="36"/>
      <c r="AA84" s="36"/>
      <c r="AB84" s="36"/>
      <c r="AC84" s="36"/>
      <c r="AD84" s="36"/>
      <c r="AE84" s="36"/>
      <c r="AF84" s="36"/>
      <c r="AG84" s="36"/>
      <c r="AH84" s="36"/>
      <c r="AI84" s="36"/>
      <c r="AJ84" s="36"/>
      <c r="AK84" s="36"/>
      <c r="AL84" s="36"/>
      <c r="AM84" s="36"/>
      <c r="AN84" s="36"/>
      <c r="AO84" s="36"/>
      <c r="AP84" s="36"/>
      <c r="AQ84" s="36"/>
      <c r="AR84" s="36"/>
      <c r="AS84" s="36"/>
      <c r="AT84" s="36"/>
      <c r="AU84" s="36"/>
      <c r="AV84" s="36"/>
      <c r="AW84" s="36"/>
      <c r="AX84" s="36"/>
      <c r="AY84" s="36"/>
      <c r="AZ84" s="36"/>
      <c r="BA84" s="36"/>
      <c r="BB84" s="36"/>
      <c r="BC84" s="36"/>
      <c r="BD84" s="36"/>
      <c r="BE84" s="36"/>
      <c r="BF84" s="36"/>
      <c r="BG84" s="36"/>
      <c r="BH84" s="36"/>
      <c r="BI84" s="36"/>
      <c r="BJ84" s="36"/>
    </row>
    <row r="85" spans="1:62">
      <c r="A85" s="346"/>
      <c r="B85" s="359"/>
      <c r="C85" s="356" t="s">
        <v>61</v>
      </c>
      <c r="D85" s="357"/>
      <c r="E85" s="357"/>
      <c r="F85" s="358"/>
      <c r="G85" s="224">
        <v>1</v>
      </c>
      <c r="H85" s="90">
        <v>1.2849999999999999</v>
      </c>
      <c r="I85" s="90"/>
      <c r="J85" s="91">
        <f t="shared" ref="J85" si="10">J84</f>
        <v>4</v>
      </c>
      <c r="K85" s="111">
        <f t="shared" si="8"/>
        <v>5.14</v>
      </c>
      <c r="L85" s="352"/>
      <c r="M85" s="352"/>
      <c r="N85" s="342"/>
      <c r="O85" s="94"/>
      <c r="P85" s="36"/>
      <c r="Q85" s="36"/>
      <c r="R85" s="36"/>
      <c r="S85" s="36"/>
      <c r="T85" s="36"/>
      <c r="U85" s="36"/>
      <c r="V85" s="36"/>
      <c r="W85" s="36"/>
      <c r="X85" s="36"/>
      <c r="Y85" s="36"/>
      <c r="Z85" s="36"/>
      <c r="AA85" s="36"/>
      <c r="AB85" s="36"/>
      <c r="AC85" s="36"/>
      <c r="AD85" s="36"/>
      <c r="AE85" s="36"/>
      <c r="AF85" s="36"/>
      <c r="AG85" s="36"/>
      <c r="AH85" s="36"/>
      <c r="AI85" s="36"/>
      <c r="AJ85" s="36"/>
      <c r="AK85" s="36"/>
      <c r="AL85" s="36"/>
      <c r="AM85" s="36"/>
      <c r="AN85" s="36"/>
      <c r="AO85" s="36"/>
      <c r="AP85" s="36"/>
      <c r="AQ85" s="36"/>
      <c r="AR85" s="36"/>
      <c r="AS85" s="36"/>
      <c r="AT85" s="36"/>
      <c r="AU85" s="36"/>
      <c r="AV85" s="36"/>
      <c r="AW85" s="36"/>
      <c r="AX85" s="36"/>
      <c r="AY85" s="36"/>
      <c r="AZ85" s="36"/>
      <c r="BA85" s="36"/>
      <c r="BB85" s="36"/>
      <c r="BC85" s="36"/>
      <c r="BD85" s="36"/>
      <c r="BE85" s="36"/>
      <c r="BF85" s="36"/>
      <c r="BG85" s="36"/>
      <c r="BH85" s="36"/>
      <c r="BI85" s="36"/>
      <c r="BJ85" s="36"/>
    </row>
    <row r="86" spans="1:62">
      <c r="A86" s="346"/>
      <c r="B86" s="359"/>
      <c r="C86" s="356" t="s">
        <v>61</v>
      </c>
      <c r="D86" s="357"/>
      <c r="E86" s="357"/>
      <c r="F86" s="358"/>
      <c r="G86" s="224">
        <v>1</v>
      </c>
      <c r="H86" s="90">
        <v>1.8</v>
      </c>
      <c r="I86" s="90"/>
      <c r="J86" s="91">
        <v>2.1</v>
      </c>
      <c r="K86" s="111">
        <f t="shared" si="8"/>
        <v>3.7800000000000002</v>
      </c>
      <c r="L86" s="352"/>
      <c r="M86" s="352"/>
      <c r="N86" s="342"/>
      <c r="O86" s="94"/>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6"/>
      <c r="AS86" s="36"/>
      <c r="AT86" s="36"/>
      <c r="AU86" s="36"/>
      <c r="AV86" s="36"/>
      <c r="AW86" s="36"/>
      <c r="AX86" s="36"/>
      <c r="AY86" s="36"/>
      <c r="AZ86" s="36"/>
      <c r="BA86" s="36"/>
      <c r="BB86" s="36"/>
      <c r="BC86" s="36"/>
      <c r="BD86" s="36"/>
      <c r="BE86" s="36"/>
      <c r="BF86" s="36"/>
      <c r="BG86" s="36"/>
      <c r="BH86" s="36"/>
      <c r="BI86" s="36"/>
      <c r="BJ86" s="36"/>
    </row>
    <row r="87" spans="1:62">
      <c r="A87" s="346"/>
      <c r="B87" s="359"/>
      <c r="C87" s="356" t="s">
        <v>168</v>
      </c>
      <c r="D87" s="357"/>
      <c r="E87" s="357"/>
      <c r="F87" s="358"/>
      <c r="G87" s="218">
        <v>1</v>
      </c>
      <c r="H87" s="83">
        <v>3.4830000000000001</v>
      </c>
      <c r="I87" s="83"/>
      <c r="J87" s="159">
        <v>4</v>
      </c>
      <c r="K87" s="111">
        <f t="shared" si="8"/>
        <v>13.932</v>
      </c>
      <c r="L87" s="352"/>
      <c r="M87" s="352"/>
      <c r="N87" s="342"/>
      <c r="O87" s="94"/>
      <c r="P87" s="36"/>
      <c r="Q87" s="36"/>
      <c r="R87" s="36"/>
      <c r="S87" s="36"/>
      <c r="T87" s="36"/>
      <c r="U87" s="36"/>
      <c r="V87" s="36"/>
      <c r="W87" s="36"/>
      <c r="X87" s="36"/>
      <c r="Y87" s="36"/>
      <c r="Z87" s="36"/>
      <c r="AA87" s="36"/>
      <c r="AB87" s="36"/>
      <c r="AC87" s="36"/>
      <c r="AD87" s="36"/>
      <c r="AE87" s="36"/>
      <c r="AF87" s="36"/>
      <c r="AG87" s="36"/>
      <c r="AH87" s="36"/>
      <c r="AI87" s="36"/>
      <c r="AJ87" s="36"/>
      <c r="AK87" s="36"/>
      <c r="AL87" s="36"/>
      <c r="AM87" s="36"/>
      <c r="AN87" s="36"/>
      <c r="AO87" s="36"/>
      <c r="AP87" s="36"/>
      <c r="AQ87" s="36"/>
      <c r="AR87" s="36"/>
      <c r="AS87" s="36"/>
      <c r="AT87" s="36"/>
      <c r="AU87" s="36"/>
      <c r="AV87" s="36"/>
      <c r="AW87" s="36"/>
      <c r="AX87" s="36"/>
      <c r="AY87" s="36"/>
      <c r="AZ87" s="36"/>
      <c r="BA87" s="36"/>
      <c r="BB87" s="36"/>
      <c r="BC87" s="36"/>
      <c r="BD87" s="36"/>
      <c r="BE87" s="36"/>
      <c r="BF87" s="36"/>
      <c r="BG87" s="36"/>
      <c r="BH87" s="36"/>
      <c r="BI87" s="36"/>
      <c r="BJ87" s="36"/>
    </row>
    <row r="88" spans="1:62">
      <c r="A88" s="346"/>
      <c r="B88" s="359"/>
      <c r="C88" s="356" t="s">
        <v>168</v>
      </c>
      <c r="D88" s="357"/>
      <c r="E88" s="357"/>
      <c r="F88" s="358"/>
      <c r="G88" s="218">
        <v>1</v>
      </c>
      <c r="H88" s="83">
        <v>1.2</v>
      </c>
      <c r="I88" s="83"/>
      <c r="J88" s="159">
        <v>4</v>
      </c>
      <c r="K88" s="111">
        <f t="shared" si="8"/>
        <v>4.8</v>
      </c>
      <c r="L88" s="352"/>
      <c r="M88" s="352"/>
      <c r="N88" s="342"/>
      <c r="O88" s="94"/>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6"/>
      <c r="AS88" s="36"/>
      <c r="AT88" s="36"/>
      <c r="AU88" s="36"/>
      <c r="AV88" s="36"/>
      <c r="AW88" s="36"/>
      <c r="AX88" s="36"/>
      <c r="AY88" s="36"/>
      <c r="AZ88" s="36"/>
      <c r="BA88" s="36"/>
      <c r="BB88" s="36"/>
      <c r="BC88" s="36"/>
      <c r="BD88" s="36"/>
      <c r="BE88" s="36"/>
      <c r="BF88" s="36"/>
      <c r="BG88" s="36"/>
      <c r="BH88" s="36"/>
      <c r="BI88" s="36"/>
      <c r="BJ88" s="36"/>
    </row>
    <row r="89" spans="1:62">
      <c r="A89" s="346"/>
      <c r="B89" s="359"/>
      <c r="C89" s="407" t="s">
        <v>22</v>
      </c>
      <c r="D89" s="407"/>
      <c r="E89" s="407"/>
      <c r="F89" s="407"/>
      <c r="G89" s="218"/>
      <c r="H89" s="83"/>
      <c r="I89" s="82"/>
      <c r="J89" s="83"/>
      <c r="K89" s="111"/>
      <c r="L89" s="352"/>
      <c r="M89" s="352"/>
      <c r="N89" s="342"/>
      <c r="O89" s="94"/>
      <c r="P89" s="36"/>
      <c r="Q89" s="36"/>
      <c r="R89" s="36"/>
      <c r="S89" s="36"/>
      <c r="T89" s="36"/>
      <c r="U89" s="36"/>
      <c r="V89" s="36"/>
      <c r="W89" s="36"/>
      <c r="X89" s="36"/>
      <c r="Y89" s="36"/>
      <c r="Z89" s="36"/>
      <c r="AA89" s="36"/>
      <c r="AB89" s="36"/>
      <c r="AC89" s="36"/>
      <c r="AD89" s="36"/>
      <c r="AE89" s="36"/>
      <c r="AF89" s="36"/>
      <c r="AG89" s="36"/>
      <c r="AH89" s="36"/>
      <c r="AI89" s="36"/>
      <c r="AJ89" s="36"/>
      <c r="AK89" s="36"/>
      <c r="AL89" s="36"/>
      <c r="AM89" s="36"/>
      <c r="AN89" s="36"/>
      <c r="AO89" s="36"/>
      <c r="AP89" s="36"/>
      <c r="AQ89" s="36"/>
      <c r="AR89" s="36"/>
      <c r="AS89" s="36"/>
      <c r="AT89" s="36"/>
      <c r="AU89" s="36"/>
      <c r="AV89" s="36"/>
      <c r="AW89" s="36"/>
      <c r="AX89" s="36"/>
      <c r="AY89" s="36"/>
      <c r="AZ89" s="36"/>
      <c r="BA89" s="36"/>
      <c r="BB89" s="36"/>
      <c r="BC89" s="36"/>
      <c r="BD89" s="36"/>
      <c r="BE89" s="36"/>
      <c r="BF89" s="36"/>
      <c r="BG89" s="36"/>
      <c r="BH89" s="36"/>
      <c r="BI89" s="36"/>
      <c r="BJ89" s="36"/>
    </row>
    <row r="90" spans="1:62" ht="15" customHeight="1">
      <c r="A90" s="346"/>
      <c r="B90" s="359"/>
      <c r="C90" s="356" t="s">
        <v>62</v>
      </c>
      <c r="D90" s="357"/>
      <c r="E90" s="357"/>
      <c r="F90" s="358"/>
      <c r="G90" s="218">
        <v>-2</v>
      </c>
      <c r="H90" s="83">
        <v>0.85</v>
      </c>
      <c r="I90" s="90">
        <v>0.23</v>
      </c>
      <c r="J90" s="83">
        <v>2.1</v>
      </c>
      <c r="K90" s="111">
        <f t="shared" ref="K90:K92" si="11">+J90*H90*G90*I90</f>
        <v>-0.82110000000000005</v>
      </c>
      <c r="L90" s="352"/>
      <c r="M90" s="352"/>
      <c r="N90" s="342"/>
      <c r="O90" s="94"/>
      <c r="P90" s="36"/>
      <c r="Q90" s="36"/>
      <c r="R90" s="36"/>
      <c r="S90" s="36"/>
      <c r="T90" s="36"/>
      <c r="U90" s="36"/>
      <c r="V90" s="36"/>
      <c r="W90" s="36"/>
      <c r="X90" s="36"/>
      <c r="Y90" s="36"/>
      <c r="Z90" s="36"/>
      <c r="AA90" s="36"/>
      <c r="AB90" s="36"/>
      <c r="AC90" s="36"/>
      <c r="AD90" s="36"/>
      <c r="AE90" s="36"/>
      <c r="AF90" s="36"/>
      <c r="AG90" s="36"/>
      <c r="AH90" s="36"/>
      <c r="AI90" s="36"/>
      <c r="AJ90" s="36"/>
      <c r="AK90" s="36"/>
      <c r="AL90" s="36"/>
      <c r="AM90" s="36"/>
      <c r="AN90" s="36"/>
      <c r="AO90" s="36"/>
      <c r="AP90" s="36"/>
      <c r="AQ90" s="36"/>
      <c r="AR90" s="36"/>
      <c r="AS90" s="36"/>
      <c r="AT90" s="36"/>
      <c r="AU90" s="36"/>
      <c r="AV90" s="36"/>
      <c r="AW90" s="36"/>
      <c r="AX90" s="36"/>
      <c r="AY90" s="36"/>
      <c r="AZ90" s="36"/>
      <c r="BA90" s="36"/>
      <c r="BB90" s="36"/>
      <c r="BC90" s="36"/>
      <c r="BD90" s="36"/>
      <c r="BE90" s="36"/>
      <c r="BF90" s="36"/>
      <c r="BG90" s="36"/>
      <c r="BH90" s="36"/>
      <c r="BI90" s="36"/>
      <c r="BJ90" s="36"/>
    </row>
    <row r="91" spans="1:62">
      <c r="A91" s="346"/>
      <c r="B91" s="359"/>
      <c r="C91" s="356" t="s">
        <v>62</v>
      </c>
      <c r="D91" s="357"/>
      <c r="E91" s="357"/>
      <c r="F91" s="358"/>
      <c r="G91" s="218">
        <v>-1</v>
      </c>
      <c r="H91" s="83">
        <v>0.75</v>
      </c>
      <c r="I91" s="90">
        <v>0.23</v>
      </c>
      <c r="J91" s="83">
        <v>2.1</v>
      </c>
      <c r="K91" s="111">
        <f t="shared" si="11"/>
        <v>-0.36225000000000007</v>
      </c>
      <c r="L91" s="352"/>
      <c r="M91" s="352"/>
      <c r="N91" s="342"/>
      <c r="O91" s="94"/>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c r="BE91" s="36"/>
      <c r="BF91" s="36"/>
      <c r="BG91" s="36"/>
      <c r="BH91" s="36"/>
      <c r="BI91" s="36"/>
      <c r="BJ91" s="36"/>
    </row>
    <row r="92" spans="1:62">
      <c r="A92" s="346"/>
      <c r="B92" s="359"/>
      <c r="C92" s="356" t="s">
        <v>129</v>
      </c>
      <c r="D92" s="357"/>
      <c r="E92" s="357"/>
      <c r="F92" s="358"/>
      <c r="G92" s="218">
        <v>-2</v>
      </c>
      <c r="H92" s="83">
        <v>0.85</v>
      </c>
      <c r="I92" s="90">
        <v>0.23</v>
      </c>
      <c r="J92" s="83">
        <v>2.1</v>
      </c>
      <c r="K92" s="111">
        <f t="shared" si="11"/>
        <v>-0.82110000000000005</v>
      </c>
      <c r="L92" s="352"/>
      <c r="M92" s="352"/>
      <c r="N92" s="342"/>
      <c r="O92" s="94"/>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c r="BE92" s="36"/>
      <c r="BF92" s="36"/>
      <c r="BG92" s="36"/>
      <c r="BH92" s="36"/>
      <c r="BI92" s="36"/>
      <c r="BJ92" s="36"/>
    </row>
    <row r="93" spans="1:62">
      <c r="A93" s="347"/>
      <c r="B93" s="355"/>
      <c r="C93" s="371" t="s">
        <v>16</v>
      </c>
      <c r="D93" s="371"/>
      <c r="E93" s="371"/>
      <c r="F93" s="371"/>
      <c r="G93" s="218"/>
      <c r="H93" s="82"/>
      <c r="I93" s="82"/>
      <c r="J93" s="83"/>
      <c r="K93" s="111">
        <f>SUM(K80:K92)</f>
        <v>71.647549999999995</v>
      </c>
      <c r="L93" s="353"/>
      <c r="M93" s="353"/>
      <c r="N93" s="342"/>
      <c r="O93" s="94"/>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6"/>
      <c r="AS93" s="36"/>
      <c r="AT93" s="36"/>
      <c r="AU93" s="36"/>
      <c r="AV93" s="36"/>
      <c r="AW93" s="36"/>
      <c r="AX93" s="36"/>
      <c r="AY93" s="36"/>
      <c r="AZ93" s="36"/>
      <c r="BA93" s="36"/>
      <c r="BB93" s="36"/>
      <c r="BC93" s="36"/>
      <c r="BD93" s="36"/>
      <c r="BE93" s="36"/>
      <c r="BF93" s="36"/>
      <c r="BG93" s="36"/>
      <c r="BH93" s="36"/>
      <c r="BI93" s="36"/>
      <c r="BJ93" s="36"/>
    </row>
    <row r="94" spans="1:62">
      <c r="A94" s="110"/>
      <c r="B94" s="81"/>
      <c r="C94" s="356"/>
      <c r="D94" s="357"/>
      <c r="E94" s="357"/>
      <c r="F94" s="358"/>
      <c r="G94" s="218"/>
      <c r="H94" s="82"/>
      <c r="I94" s="82"/>
      <c r="J94" s="83"/>
      <c r="K94" s="111"/>
      <c r="L94" s="134"/>
      <c r="M94" s="58"/>
      <c r="N94" s="141"/>
      <c r="O94" s="98"/>
      <c r="P94" s="36"/>
      <c r="Q94" s="36"/>
      <c r="R94" s="36"/>
      <c r="S94" s="36"/>
      <c r="T94" s="36"/>
      <c r="U94" s="36"/>
      <c r="V94" s="36"/>
      <c r="W94" s="36"/>
      <c r="X94" s="36"/>
      <c r="Y94" s="36"/>
      <c r="Z94" s="36"/>
      <c r="AA94" s="36"/>
      <c r="AB94" s="36"/>
      <c r="AC94" s="36"/>
      <c r="AD94" s="36"/>
      <c r="AE94" s="36"/>
      <c r="AF94" s="36"/>
      <c r="AG94" s="36"/>
      <c r="AH94" s="36"/>
      <c r="AI94" s="36"/>
      <c r="AJ94" s="36"/>
      <c r="AK94" s="36"/>
      <c r="AL94" s="36"/>
      <c r="AM94" s="36"/>
      <c r="AN94" s="36"/>
      <c r="AO94" s="36"/>
      <c r="AP94" s="36"/>
      <c r="AQ94" s="36"/>
      <c r="AR94" s="36"/>
      <c r="AS94" s="36"/>
      <c r="AT94" s="36"/>
      <c r="AU94" s="36"/>
      <c r="AV94" s="36"/>
      <c r="AW94" s="36"/>
      <c r="AX94" s="36"/>
      <c r="AY94" s="36"/>
      <c r="AZ94" s="36"/>
      <c r="BA94" s="36"/>
      <c r="BB94" s="36"/>
      <c r="BC94" s="36"/>
      <c r="BD94" s="36"/>
      <c r="BE94" s="36"/>
      <c r="BF94" s="36"/>
      <c r="BG94" s="36"/>
      <c r="BH94" s="36"/>
      <c r="BI94" s="36"/>
      <c r="BJ94" s="36"/>
    </row>
    <row r="95" spans="1:62" s="72" customFormat="1">
      <c r="A95" s="40"/>
      <c r="B95" s="365" t="s">
        <v>134</v>
      </c>
      <c r="C95" s="366"/>
      <c r="D95" s="366"/>
      <c r="E95" s="366"/>
      <c r="F95" s="366"/>
      <c r="G95" s="366"/>
      <c r="H95" s="366"/>
      <c r="I95" s="366"/>
      <c r="J95" s="366"/>
      <c r="K95" s="366"/>
      <c r="L95" s="366"/>
      <c r="M95" s="367"/>
      <c r="N95" s="304"/>
      <c r="O95" s="71"/>
      <c r="P95" s="35"/>
      <c r="Q95" s="35"/>
      <c r="R95" s="35"/>
      <c r="S95" s="35"/>
      <c r="T95" s="35"/>
      <c r="U95" s="35"/>
      <c r="V95" s="35"/>
      <c r="W95" s="35"/>
      <c r="X95" s="35"/>
      <c r="Y95" s="35"/>
      <c r="Z95" s="35"/>
      <c r="AA95" s="35"/>
      <c r="AB95" s="35"/>
      <c r="AC95" s="35"/>
      <c r="AD95" s="35"/>
      <c r="AE95" s="35"/>
      <c r="AF95" s="35"/>
      <c r="AG95" s="35"/>
      <c r="AH95" s="35"/>
      <c r="AI95" s="35"/>
      <c r="AJ95" s="35"/>
      <c r="AK95" s="35"/>
      <c r="AL95" s="35"/>
      <c r="AM95" s="35"/>
      <c r="AN95" s="35"/>
      <c r="AO95" s="35"/>
      <c r="AP95" s="35"/>
      <c r="AQ95" s="35"/>
      <c r="AR95" s="35"/>
      <c r="AS95" s="35"/>
      <c r="AT95" s="35"/>
      <c r="AU95" s="35"/>
      <c r="AV95" s="35"/>
      <c r="AW95" s="35"/>
      <c r="AX95" s="35"/>
      <c r="AY95" s="35"/>
      <c r="AZ95" s="35"/>
      <c r="BA95" s="35"/>
      <c r="BB95" s="35"/>
      <c r="BC95" s="35"/>
      <c r="BD95" s="35"/>
      <c r="BE95" s="35"/>
      <c r="BF95" s="35"/>
      <c r="BG95" s="35"/>
      <c r="BH95" s="35"/>
      <c r="BI95" s="35"/>
      <c r="BJ95" s="35"/>
    </row>
    <row r="96" spans="1:62">
      <c r="A96" s="110"/>
      <c r="B96" s="81"/>
      <c r="C96" s="356"/>
      <c r="D96" s="357"/>
      <c r="E96" s="357"/>
      <c r="F96" s="358"/>
      <c r="G96" s="218"/>
      <c r="H96" s="82"/>
      <c r="I96" s="82"/>
      <c r="J96" s="83"/>
      <c r="K96" s="111"/>
      <c r="L96" s="134"/>
      <c r="M96" s="58"/>
      <c r="N96" s="141"/>
      <c r="O96" s="98"/>
      <c r="P96" s="36"/>
      <c r="Q96" s="36"/>
      <c r="R96" s="36"/>
      <c r="S96" s="36"/>
      <c r="T96" s="36"/>
      <c r="U96" s="36"/>
      <c r="V96" s="36"/>
      <c r="W96" s="36"/>
      <c r="X96" s="36"/>
      <c r="Y96" s="36"/>
      <c r="Z96" s="36"/>
      <c r="AA96" s="36"/>
      <c r="AB96" s="36"/>
      <c r="AC96" s="36"/>
      <c r="AD96" s="36"/>
      <c r="AE96" s="36"/>
      <c r="AF96" s="36"/>
      <c r="AG96" s="36"/>
      <c r="AH96" s="36"/>
      <c r="AI96" s="36"/>
      <c r="AJ96" s="36"/>
      <c r="AK96" s="36"/>
      <c r="AL96" s="36"/>
      <c r="AM96" s="36"/>
      <c r="AN96" s="36"/>
      <c r="AO96" s="36"/>
      <c r="AP96" s="36"/>
      <c r="AQ96" s="36"/>
      <c r="AR96" s="36"/>
      <c r="AS96" s="36"/>
      <c r="AT96" s="36"/>
      <c r="AU96" s="36"/>
      <c r="AV96" s="36"/>
      <c r="AW96" s="36"/>
      <c r="AX96" s="36"/>
      <c r="AY96" s="36"/>
      <c r="AZ96" s="36"/>
      <c r="BA96" s="36"/>
      <c r="BB96" s="36"/>
      <c r="BC96" s="36"/>
      <c r="BD96" s="36"/>
      <c r="BE96" s="36"/>
      <c r="BF96" s="36"/>
      <c r="BG96" s="36"/>
      <c r="BH96" s="36"/>
      <c r="BI96" s="36"/>
      <c r="BJ96" s="36"/>
    </row>
    <row r="97" spans="1:62" s="72" customFormat="1" ht="15" customHeight="1">
      <c r="A97" s="345">
        <v>9</v>
      </c>
      <c r="B97" s="354" t="s">
        <v>30</v>
      </c>
      <c r="C97" s="356" t="s">
        <v>31</v>
      </c>
      <c r="D97" s="357"/>
      <c r="E97" s="357"/>
      <c r="F97" s="358"/>
      <c r="G97" s="354"/>
      <c r="H97" s="408"/>
      <c r="I97" s="408"/>
      <c r="J97" s="414"/>
      <c r="K97" s="410"/>
      <c r="L97" s="412"/>
      <c r="M97" s="412"/>
      <c r="N97" s="305"/>
      <c r="O97" s="99"/>
      <c r="P97" s="35"/>
      <c r="Q97" s="35"/>
      <c r="R97" s="35"/>
      <c r="S97" s="35"/>
      <c r="T97" s="35"/>
      <c r="U97" s="35"/>
      <c r="V97" s="35"/>
      <c r="W97" s="35"/>
      <c r="X97" s="35"/>
      <c r="Y97" s="35"/>
      <c r="Z97" s="35"/>
      <c r="AA97" s="35"/>
      <c r="AB97" s="35"/>
      <c r="AC97" s="35"/>
      <c r="AD97" s="35"/>
      <c r="AE97" s="35"/>
      <c r="AF97" s="35"/>
      <c r="AG97" s="35"/>
      <c r="AH97" s="35"/>
      <c r="AI97" s="35"/>
      <c r="AJ97" s="35"/>
      <c r="AK97" s="35"/>
      <c r="AL97" s="35"/>
      <c r="AM97" s="35"/>
      <c r="AN97" s="35"/>
      <c r="AO97" s="35"/>
      <c r="AP97" s="35"/>
      <c r="AQ97" s="35"/>
      <c r="AR97" s="35"/>
      <c r="AS97" s="35"/>
      <c r="AT97" s="35"/>
      <c r="AU97" s="35"/>
      <c r="AV97" s="35"/>
      <c r="AW97" s="35"/>
      <c r="AX97" s="35"/>
      <c r="AY97" s="35"/>
      <c r="AZ97" s="35"/>
      <c r="BA97" s="35"/>
      <c r="BB97" s="35"/>
      <c r="BC97" s="35"/>
      <c r="BD97" s="35"/>
      <c r="BE97" s="35"/>
      <c r="BF97" s="35"/>
      <c r="BG97" s="35"/>
      <c r="BH97" s="35"/>
      <c r="BI97" s="35"/>
      <c r="BJ97" s="35"/>
    </row>
    <row r="98" spans="1:62" s="72" customFormat="1" ht="15" customHeight="1">
      <c r="A98" s="346"/>
      <c r="B98" s="359"/>
      <c r="C98" s="356" t="s">
        <v>32</v>
      </c>
      <c r="D98" s="357"/>
      <c r="E98" s="357"/>
      <c r="F98" s="358"/>
      <c r="G98" s="355"/>
      <c r="H98" s="409"/>
      <c r="I98" s="409"/>
      <c r="J98" s="415"/>
      <c r="K98" s="411"/>
      <c r="L98" s="413"/>
      <c r="M98" s="413"/>
      <c r="N98" s="306"/>
      <c r="O98" s="99"/>
      <c r="P98" s="35"/>
      <c r="Q98" s="35"/>
      <c r="R98" s="35"/>
      <c r="S98" s="35"/>
      <c r="T98" s="35"/>
      <c r="U98" s="35"/>
      <c r="V98" s="35"/>
      <c r="W98" s="35"/>
      <c r="X98" s="35"/>
      <c r="Y98" s="35"/>
      <c r="Z98" s="35"/>
      <c r="AA98" s="35"/>
      <c r="AB98" s="35"/>
      <c r="AC98" s="35"/>
      <c r="AD98" s="35"/>
      <c r="AE98" s="35"/>
      <c r="AF98" s="35"/>
      <c r="AG98" s="35"/>
      <c r="AH98" s="35"/>
      <c r="AI98" s="35"/>
      <c r="AJ98" s="35"/>
      <c r="AK98" s="35"/>
      <c r="AL98" s="35"/>
      <c r="AM98" s="35"/>
      <c r="AN98" s="35"/>
      <c r="AO98" s="35"/>
      <c r="AP98" s="35"/>
      <c r="AQ98" s="35"/>
      <c r="AR98" s="35"/>
      <c r="AS98" s="35"/>
      <c r="AT98" s="35"/>
      <c r="AU98" s="35"/>
      <c r="AV98" s="35"/>
      <c r="AW98" s="35"/>
      <c r="AX98" s="35"/>
      <c r="AY98" s="35"/>
      <c r="AZ98" s="35"/>
      <c r="BA98" s="35"/>
      <c r="BB98" s="35"/>
      <c r="BC98" s="35"/>
      <c r="BD98" s="35"/>
      <c r="BE98" s="35"/>
      <c r="BF98" s="35"/>
      <c r="BG98" s="35"/>
      <c r="BH98" s="35"/>
      <c r="BI98" s="35"/>
      <c r="BJ98" s="35"/>
    </row>
    <row r="99" spans="1:62" s="72" customFormat="1">
      <c r="A99" s="346"/>
      <c r="B99" s="359"/>
      <c r="C99" s="356" t="s">
        <v>130</v>
      </c>
      <c r="D99" s="357"/>
      <c r="E99" s="357"/>
      <c r="F99" s="358"/>
      <c r="G99" s="224">
        <v>1</v>
      </c>
      <c r="H99" s="90">
        <v>5.1150000000000002</v>
      </c>
      <c r="I99" s="90">
        <v>3.085</v>
      </c>
      <c r="J99" s="91"/>
      <c r="K99" s="111">
        <f>I99*H99*G99</f>
        <v>15.779775000000001</v>
      </c>
      <c r="L99" s="413"/>
      <c r="M99" s="413"/>
      <c r="N99" s="306"/>
      <c r="O99" s="99"/>
      <c r="P99" s="35"/>
      <c r="Q99" s="35"/>
      <c r="R99" s="35"/>
      <c r="S99" s="35"/>
      <c r="T99" s="35"/>
      <c r="U99" s="35"/>
      <c r="V99" s="35"/>
      <c r="W99" s="35"/>
      <c r="X99" s="35"/>
      <c r="Y99" s="35"/>
      <c r="Z99" s="35"/>
      <c r="AA99" s="35"/>
      <c r="AB99" s="35"/>
      <c r="AC99" s="35"/>
      <c r="AD99" s="35"/>
      <c r="AE99" s="35"/>
      <c r="AF99" s="35"/>
      <c r="AG99" s="35"/>
      <c r="AH99" s="35"/>
      <c r="AI99" s="35"/>
      <c r="AJ99" s="35"/>
      <c r="AK99" s="35"/>
      <c r="AL99" s="35"/>
      <c r="AM99" s="35"/>
      <c r="AN99" s="35"/>
      <c r="AO99" s="35"/>
      <c r="AP99" s="35"/>
      <c r="AQ99" s="35"/>
      <c r="AR99" s="35"/>
      <c r="AS99" s="35"/>
      <c r="AT99" s="35"/>
      <c r="AU99" s="35"/>
      <c r="AV99" s="35"/>
      <c r="AW99" s="35"/>
      <c r="AX99" s="35"/>
      <c r="AY99" s="35"/>
      <c r="AZ99" s="35"/>
      <c r="BA99" s="35"/>
      <c r="BB99" s="35"/>
      <c r="BC99" s="35"/>
      <c r="BD99" s="35"/>
      <c r="BE99" s="35"/>
      <c r="BF99" s="35"/>
      <c r="BG99" s="35"/>
      <c r="BH99" s="35"/>
      <c r="BI99" s="35"/>
      <c r="BJ99" s="35"/>
    </row>
    <row r="100" spans="1:62" s="72" customFormat="1">
      <c r="A100" s="346"/>
      <c r="B100" s="359"/>
      <c r="C100" s="356" t="s">
        <v>131</v>
      </c>
      <c r="D100" s="357"/>
      <c r="E100" s="357"/>
      <c r="F100" s="358"/>
      <c r="G100" s="224">
        <v>1</v>
      </c>
      <c r="H100" s="90">
        <f>H99</f>
        <v>5.1150000000000002</v>
      </c>
      <c r="I100" s="91">
        <v>2</v>
      </c>
      <c r="J100" s="91"/>
      <c r="K100" s="111">
        <f>I100*H100*G100</f>
        <v>10.23</v>
      </c>
      <c r="L100" s="100"/>
      <c r="M100" s="100"/>
      <c r="N100" s="306"/>
      <c r="O100" s="99"/>
      <c r="P100" s="35"/>
      <c r="Q100" s="35"/>
      <c r="R100" s="35"/>
      <c r="S100" s="35"/>
      <c r="T100" s="35"/>
      <c r="U100" s="35"/>
      <c r="V100" s="35"/>
      <c r="W100" s="35"/>
      <c r="X100" s="35"/>
      <c r="Y100" s="35"/>
      <c r="Z100" s="35"/>
      <c r="AA100" s="35"/>
      <c r="AB100" s="35"/>
      <c r="AC100" s="35"/>
      <c r="AD100" s="35"/>
      <c r="AE100" s="35"/>
      <c r="AF100" s="35"/>
      <c r="AG100" s="35"/>
      <c r="AH100" s="35"/>
      <c r="AI100" s="35"/>
      <c r="AJ100" s="35"/>
      <c r="AK100" s="35"/>
      <c r="AL100" s="35"/>
      <c r="AM100" s="35"/>
      <c r="AN100" s="35"/>
      <c r="AO100" s="35"/>
      <c r="AP100" s="35"/>
      <c r="AQ100" s="35"/>
      <c r="AR100" s="35"/>
      <c r="AS100" s="35"/>
      <c r="AT100" s="35"/>
      <c r="AU100" s="35"/>
      <c r="AV100" s="35"/>
      <c r="AW100" s="35"/>
      <c r="AX100" s="35"/>
      <c r="AY100" s="35"/>
      <c r="AZ100" s="35"/>
      <c r="BA100" s="35"/>
      <c r="BB100" s="35"/>
      <c r="BC100" s="35"/>
      <c r="BD100" s="35"/>
      <c r="BE100" s="35"/>
      <c r="BF100" s="35"/>
      <c r="BG100" s="35"/>
      <c r="BH100" s="35"/>
      <c r="BI100" s="35"/>
      <c r="BJ100" s="35"/>
    </row>
    <row r="101" spans="1:62" s="72" customFormat="1" ht="15" customHeight="1">
      <c r="A101" s="347"/>
      <c r="B101" s="355"/>
      <c r="C101" s="371" t="s">
        <v>16</v>
      </c>
      <c r="D101" s="371"/>
      <c r="E101" s="371"/>
      <c r="F101" s="371"/>
      <c r="G101" s="218"/>
      <c r="H101" s="82"/>
      <c r="I101" s="82"/>
      <c r="J101" s="83"/>
      <c r="K101" s="111">
        <f>SUM(K99:K100)</f>
        <v>26.009775000000001</v>
      </c>
      <c r="L101" s="117">
        <v>83</v>
      </c>
      <c r="M101" s="112" t="s">
        <v>13</v>
      </c>
      <c r="N101" s="307">
        <f>K101*L101</f>
        <v>2158.8113250000001</v>
      </c>
      <c r="O101" s="73"/>
      <c r="P101" s="35"/>
      <c r="Q101" s="35"/>
      <c r="R101" s="35"/>
      <c r="S101" s="35"/>
      <c r="T101" s="35"/>
      <c r="U101" s="35"/>
      <c r="V101" s="35"/>
      <c r="W101" s="35"/>
      <c r="X101" s="35"/>
      <c r="Y101" s="35"/>
      <c r="Z101" s="35"/>
      <c r="AA101" s="35"/>
      <c r="AB101" s="35"/>
      <c r="AC101" s="35"/>
      <c r="AD101" s="35"/>
      <c r="AE101" s="35"/>
      <c r="AF101" s="35"/>
      <c r="AG101" s="35"/>
      <c r="AH101" s="35"/>
      <c r="AI101" s="35"/>
      <c r="AJ101" s="35"/>
      <c r="AK101" s="35"/>
      <c r="AL101" s="35"/>
      <c r="AM101" s="35"/>
      <c r="AN101" s="35"/>
      <c r="AO101" s="35"/>
      <c r="AP101" s="35"/>
      <c r="AQ101" s="35"/>
      <c r="AR101" s="35"/>
      <c r="AS101" s="35"/>
      <c r="AT101" s="35"/>
      <c r="AU101" s="35"/>
      <c r="AV101" s="35"/>
      <c r="AW101" s="35"/>
      <c r="AX101" s="35"/>
      <c r="AY101" s="35"/>
      <c r="AZ101" s="35"/>
      <c r="BA101" s="35"/>
      <c r="BB101" s="35"/>
      <c r="BC101" s="35"/>
      <c r="BD101" s="35"/>
      <c r="BE101" s="35"/>
      <c r="BF101" s="35"/>
      <c r="BG101" s="35"/>
      <c r="BH101" s="35"/>
      <c r="BI101" s="35"/>
      <c r="BJ101" s="35"/>
    </row>
    <row r="102" spans="1:62" s="72" customFormat="1" ht="15" customHeight="1">
      <c r="A102" s="110"/>
      <c r="B102" s="81"/>
      <c r="C102" s="95"/>
      <c r="D102" s="96"/>
      <c r="E102" s="96"/>
      <c r="F102" s="97"/>
      <c r="G102" s="218"/>
      <c r="H102" s="82"/>
      <c r="I102" s="82"/>
      <c r="J102" s="83"/>
      <c r="K102" s="111"/>
      <c r="L102" s="111"/>
      <c r="M102" s="70"/>
      <c r="N102" s="307"/>
      <c r="O102" s="71"/>
      <c r="P102" s="35"/>
      <c r="Q102" s="35"/>
      <c r="R102" s="35"/>
      <c r="S102" s="35"/>
      <c r="T102" s="35"/>
      <c r="U102" s="35"/>
      <c r="V102" s="35"/>
      <c r="W102" s="35"/>
      <c r="X102" s="35"/>
      <c r="Y102" s="35"/>
      <c r="Z102" s="35"/>
      <c r="AA102" s="35"/>
      <c r="AB102" s="35"/>
      <c r="AC102" s="35"/>
      <c r="AD102" s="35"/>
      <c r="AE102" s="35"/>
      <c r="AF102" s="35"/>
      <c r="AG102" s="35"/>
      <c r="AH102" s="35"/>
      <c r="AI102" s="35"/>
      <c r="AJ102" s="35"/>
      <c r="AK102" s="35"/>
      <c r="AL102" s="35"/>
      <c r="AM102" s="35"/>
      <c r="AN102" s="35"/>
      <c r="AO102" s="35"/>
      <c r="AP102" s="35"/>
      <c r="AQ102" s="35"/>
      <c r="AR102" s="35"/>
      <c r="AS102" s="35"/>
      <c r="AT102" s="35"/>
      <c r="AU102" s="35"/>
      <c r="AV102" s="35"/>
      <c r="AW102" s="35"/>
      <c r="AX102" s="35"/>
      <c r="AY102" s="35"/>
      <c r="AZ102" s="35"/>
      <c r="BA102" s="35"/>
      <c r="BB102" s="35"/>
      <c r="BC102" s="35"/>
      <c r="BD102" s="35"/>
      <c r="BE102" s="35"/>
      <c r="BF102" s="35"/>
      <c r="BG102" s="35"/>
      <c r="BH102" s="35"/>
      <c r="BI102" s="35"/>
      <c r="BJ102" s="35"/>
    </row>
    <row r="103" spans="1:62" s="72" customFormat="1" ht="15" customHeight="1">
      <c r="A103" s="345">
        <v>10</v>
      </c>
      <c r="B103" s="354" t="s">
        <v>33</v>
      </c>
      <c r="C103" s="356" t="s">
        <v>34</v>
      </c>
      <c r="D103" s="357"/>
      <c r="E103" s="357"/>
      <c r="F103" s="358"/>
      <c r="G103" s="354"/>
      <c r="H103" s="408"/>
      <c r="I103" s="408"/>
      <c r="J103" s="414"/>
      <c r="K103" s="410"/>
      <c r="L103" s="351">
        <v>102</v>
      </c>
      <c r="M103" s="351" t="s">
        <v>13</v>
      </c>
      <c r="N103" s="308"/>
      <c r="O103" s="101"/>
      <c r="P103" s="35"/>
      <c r="Q103" s="35"/>
      <c r="R103" s="35"/>
      <c r="S103" s="35"/>
      <c r="T103" s="35"/>
      <c r="U103" s="35"/>
      <c r="V103" s="35"/>
      <c r="W103" s="35"/>
      <c r="X103" s="35"/>
      <c r="Y103" s="35"/>
      <c r="Z103" s="35"/>
      <c r="AA103" s="35"/>
      <c r="AB103" s="35"/>
      <c r="AC103" s="35"/>
      <c r="AD103" s="35"/>
      <c r="AE103" s="35"/>
      <c r="AF103" s="35"/>
      <c r="AG103" s="35"/>
      <c r="AH103" s="35"/>
      <c r="AI103" s="35"/>
      <c r="AJ103" s="35"/>
      <c r="AK103" s="35"/>
      <c r="AL103" s="35"/>
      <c r="AM103" s="35"/>
      <c r="AN103" s="35"/>
      <c r="AO103" s="35"/>
      <c r="AP103" s="35"/>
      <c r="AQ103" s="35"/>
      <c r="AR103" s="35"/>
      <c r="AS103" s="35"/>
      <c r="AT103" s="35"/>
      <c r="AU103" s="35"/>
      <c r="AV103" s="35"/>
      <c r="AW103" s="35"/>
      <c r="AX103" s="35"/>
      <c r="AY103" s="35"/>
      <c r="AZ103" s="35"/>
      <c r="BA103" s="35"/>
      <c r="BB103" s="35"/>
      <c r="BC103" s="35"/>
      <c r="BD103" s="35"/>
      <c r="BE103" s="35"/>
      <c r="BF103" s="35"/>
      <c r="BG103" s="35"/>
      <c r="BH103" s="35"/>
      <c r="BI103" s="35"/>
      <c r="BJ103" s="35"/>
    </row>
    <row r="104" spans="1:62" s="72" customFormat="1" ht="15" customHeight="1">
      <c r="A104" s="346"/>
      <c r="B104" s="359"/>
      <c r="C104" s="356" t="s">
        <v>35</v>
      </c>
      <c r="D104" s="357"/>
      <c r="E104" s="357"/>
      <c r="F104" s="358"/>
      <c r="G104" s="355"/>
      <c r="H104" s="409"/>
      <c r="I104" s="409"/>
      <c r="J104" s="415"/>
      <c r="K104" s="411"/>
      <c r="L104" s="352"/>
      <c r="M104" s="352"/>
      <c r="N104" s="391">
        <f>L103*K110</f>
        <v>33200.500199999995</v>
      </c>
      <c r="O104" s="101"/>
      <c r="P104" s="35"/>
      <c r="Q104" s="35"/>
      <c r="R104" s="35"/>
      <c r="S104" s="35"/>
      <c r="T104" s="35"/>
      <c r="U104" s="35"/>
      <c r="V104" s="35"/>
      <c r="W104" s="35"/>
      <c r="X104" s="35"/>
      <c r="Y104" s="35"/>
      <c r="Z104" s="35"/>
      <c r="AA104" s="35"/>
      <c r="AB104" s="35"/>
      <c r="AC104" s="35"/>
      <c r="AD104" s="35"/>
      <c r="AE104" s="35"/>
      <c r="AF104" s="35"/>
      <c r="AG104" s="35"/>
      <c r="AH104" s="35"/>
      <c r="AI104" s="35"/>
      <c r="AJ104" s="35"/>
      <c r="AK104" s="35"/>
      <c r="AL104" s="35"/>
      <c r="AM104" s="35"/>
      <c r="AN104" s="35"/>
      <c r="AO104" s="35"/>
      <c r="AP104" s="35"/>
      <c r="AQ104" s="35"/>
      <c r="AR104" s="35"/>
      <c r="AS104" s="35"/>
      <c r="AT104" s="35"/>
      <c r="AU104" s="35"/>
      <c r="AV104" s="35"/>
      <c r="AW104" s="35"/>
      <c r="AX104" s="35"/>
      <c r="AY104" s="35"/>
      <c r="AZ104" s="35"/>
      <c r="BA104" s="35"/>
      <c r="BB104" s="35"/>
      <c r="BC104" s="35"/>
      <c r="BD104" s="35"/>
      <c r="BE104" s="35"/>
      <c r="BF104" s="35"/>
      <c r="BG104" s="35"/>
      <c r="BH104" s="35"/>
      <c r="BI104" s="35"/>
      <c r="BJ104" s="35"/>
    </row>
    <row r="105" spans="1:62" s="72" customFormat="1">
      <c r="A105" s="346"/>
      <c r="B105" s="359"/>
      <c r="C105" s="459" t="s">
        <v>36</v>
      </c>
      <c r="D105" s="460"/>
      <c r="E105" s="460"/>
      <c r="F105" s="461"/>
      <c r="G105" s="224"/>
      <c r="H105" s="90"/>
      <c r="I105" s="90"/>
      <c r="J105" s="91"/>
      <c r="K105" s="111"/>
      <c r="L105" s="352"/>
      <c r="M105" s="352"/>
      <c r="N105" s="391"/>
      <c r="O105" s="101"/>
      <c r="P105" s="35"/>
      <c r="Q105" s="35"/>
      <c r="R105" s="35"/>
      <c r="S105" s="35"/>
      <c r="T105" s="35"/>
      <c r="U105" s="35"/>
      <c r="V105" s="35"/>
      <c r="W105" s="35"/>
      <c r="X105" s="35"/>
      <c r="Y105" s="35"/>
      <c r="Z105" s="35"/>
      <c r="AA105" s="35"/>
      <c r="AB105" s="35"/>
      <c r="AC105" s="35"/>
      <c r="AD105" s="35"/>
      <c r="AE105" s="35"/>
      <c r="AF105" s="35"/>
      <c r="AG105" s="35"/>
      <c r="AH105" s="35"/>
      <c r="AI105" s="35"/>
      <c r="AJ105" s="35"/>
      <c r="AK105" s="35"/>
      <c r="AL105" s="35"/>
      <c r="AM105" s="35"/>
      <c r="AN105" s="35"/>
      <c r="AO105" s="35"/>
      <c r="AP105" s="35"/>
      <c r="AQ105" s="35"/>
      <c r="AR105" s="35"/>
      <c r="AS105" s="35"/>
      <c r="AT105" s="35"/>
      <c r="AU105" s="35"/>
      <c r="AV105" s="35"/>
      <c r="AW105" s="35"/>
      <c r="AX105" s="35"/>
      <c r="AY105" s="35"/>
      <c r="AZ105" s="35"/>
      <c r="BA105" s="35"/>
      <c r="BB105" s="35"/>
      <c r="BC105" s="35"/>
      <c r="BD105" s="35"/>
      <c r="BE105" s="35"/>
      <c r="BF105" s="35"/>
      <c r="BG105" s="35"/>
      <c r="BH105" s="35"/>
      <c r="BI105" s="35"/>
      <c r="BJ105" s="35"/>
    </row>
    <row r="106" spans="1:62" s="72" customFormat="1" ht="31.5" customHeight="1">
      <c r="A106" s="346"/>
      <c r="B106" s="359"/>
      <c r="C106" s="356" t="s">
        <v>48</v>
      </c>
      <c r="D106" s="357"/>
      <c r="E106" s="357"/>
      <c r="F106" s="358"/>
      <c r="G106" s="102"/>
      <c r="H106" s="103"/>
      <c r="I106" s="103"/>
      <c r="J106" s="75"/>
      <c r="K106" s="59">
        <f>K93*2</f>
        <v>143.29509999999999</v>
      </c>
      <c r="L106" s="352"/>
      <c r="M106" s="352"/>
      <c r="N106" s="391"/>
      <c r="O106" s="101"/>
      <c r="P106" s="35"/>
      <c r="Q106" s="35"/>
      <c r="R106" s="35"/>
      <c r="S106" s="35"/>
      <c r="T106" s="35"/>
      <c r="U106" s="35"/>
      <c r="V106" s="35"/>
      <c r="W106" s="35"/>
      <c r="X106" s="35"/>
      <c r="Y106" s="35"/>
      <c r="Z106" s="35"/>
      <c r="AA106" s="35"/>
      <c r="AB106" s="35"/>
      <c r="AC106" s="35"/>
      <c r="AD106" s="35"/>
      <c r="AE106" s="35"/>
      <c r="AF106" s="35"/>
      <c r="AG106" s="35"/>
      <c r="AH106" s="35"/>
      <c r="AI106" s="35"/>
      <c r="AJ106" s="35"/>
      <c r="AK106" s="35"/>
      <c r="AL106" s="35"/>
      <c r="AM106" s="35"/>
      <c r="AN106" s="35"/>
      <c r="AO106" s="35"/>
      <c r="AP106" s="35"/>
      <c r="AQ106" s="35"/>
      <c r="AR106" s="35"/>
      <c r="AS106" s="35"/>
      <c r="AT106" s="35"/>
      <c r="AU106" s="35"/>
      <c r="AV106" s="35"/>
      <c r="AW106" s="35"/>
      <c r="AX106" s="35"/>
      <c r="AY106" s="35"/>
      <c r="AZ106" s="35"/>
      <c r="BA106" s="35"/>
      <c r="BB106" s="35"/>
      <c r="BC106" s="35"/>
      <c r="BD106" s="35"/>
      <c r="BE106" s="35"/>
      <c r="BF106" s="35"/>
      <c r="BG106" s="35"/>
      <c r="BH106" s="35"/>
      <c r="BI106" s="35"/>
      <c r="BJ106" s="35"/>
    </row>
    <row r="107" spans="1:62" s="72" customFormat="1" ht="27.75" customHeight="1">
      <c r="A107" s="346"/>
      <c r="B107" s="359"/>
      <c r="C107" s="356" t="s">
        <v>132</v>
      </c>
      <c r="D107" s="357"/>
      <c r="E107" s="357"/>
      <c r="F107" s="358"/>
      <c r="G107" s="102"/>
      <c r="H107" s="103"/>
      <c r="I107" s="103"/>
      <c r="J107" s="75"/>
      <c r="K107" s="59">
        <f>K75/0.23*2</f>
        <v>153.74</v>
      </c>
      <c r="L107" s="352"/>
      <c r="M107" s="352"/>
      <c r="N107" s="391"/>
      <c r="O107" s="101"/>
      <c r="P107" s="35"/>
      <c r="Q107" s="35"/>
      <c r="R107" s="35"/>
      <c r="S107" s="35"/>
      <c r="T107" s="35"/>
      <c r="U107" s="35"/>
      <c r="V107" s="35"/>
      <c r="W107" s="35"/>
      <c r="X107" s="35"/>
      <c r="Y107" s="35"/>
      <c r="Z107" s="35"/>
      <c r="AA107" s="35"/>
      <c r="AB107" s="35"/>
      <c r="AC107" s="35"/>
      <c r="AD107" s="35"/>
      <c r="AE107" s="35"/>
      <c r="AF107" s="35"/>
      <c r="AG107" s="35"/>
      <c r="AH107" s="35"/>
      <c r="AI107" s="35"/>
      <c r="AJ107" s="35"/>
      <c r="AK107" s="35"/>
      <c r="AL107" s="35"/>
      <c r="AM107" s="35"/>
      <c r="AN107" s="35"/>
      <c r="AO107" s="35"/>
      <c r="AP107" s="35"/>
      <c r="AQ107" s="35"/>
      <c r="AR107" s="35"/>
      <c r="AS107" s="35"/>
      <c r="AT107" s="35"/>
      <c r="AU107" s="35"/>
      <c r="AV107" s="35"/>
      <c r="AW107" s="35"/>
      <c r="AX107" s="35"/>
      <c r="AY107" s="35"/>
      <c r="AZ107" s="35"/>
      <c r="BA107" s="35"/>
      <c r="BB107" s="35"/>
      <c r="BC107" s="35"/>
      <c r="BD107" s="35"/>
      <c r="BE107" s="35"/>
      <c r="BF107" s="35"/>
      <c r="BG107" s="35"/>
      <c r="BH107" s="35"/>
      <c r="BI107" s="35"/>
      <c r="BJ107" s="35"/>
    </row>
    <row r="108" spans="1:62" s="72" customFormat="1">
      <c r="A108" s="346"/>
      <c r="B108" s="359"/>
      <c r="C108" s="356" t="s">
        <v>133</v>
      </c>
      <c r="D108" s="357"/>
      <c r="E108" s="357"/>
      <c r="F108" s="358"/>
      <c r="G108" s="102">
        <v>1</v>
      </c>
      <c r="H108" s="103">
        <v>5.1150000000000002</v>
      </c>
      <c r="I108" s="103"/>
      <c r="J108" s="75">
        <v>4</v>
      </c>
      <c r="K108" s="59">
        <f>H108*G108*J108</f>
        <v>20.46</v>
      </c>
      <c r="L108" s="352"/>
      <c r="M108" s="352"/>
      <c r="N108" s="391"/>
      <c r="O108" s="101"/>
      <c r="P108" s="35"/>
      <c r="Q108" s="35"/>
      <c r="R108" s="35"/>
      <c r="S108" s="35"/>
      <c r="T108" s="35"/>
      <c r="U108" s="35"/>
      <c r="V108" s="35"/>
      <c r="W108" s="35"/>
      <c r="X108" s="35"/>
      <c r="Y108" s="35"/>
      <c r="Z108" s="35"/>
      <c r="AA108" s="35"/>
      <c r="AB108" s="35"/>
      <c r="AC108" s="35"/>
      <c r="AD108" s="35"/>
      <c r="AE108" s="35"/>
      <c r="AF108" s="35"/>
      <c r="AG108" s="35"/>
      <c r="AH108" s="35"/>
      <c r="AI108" s="35"/>
      <c r="AJ108" s="35"/>
      <c r="AK108" s="35"/>
      <c r="AL108" s="35"/>
      <c r="AM108" s="35"/>
      <c r="AN108" s="35"/>
      <c r="AO108" s="35"/>
      <c r="AP108" s="35"/>
      <c r="AQ108" s="35"/>
      <c r="AR108" s="35"/>
      <c r="AS108" s="35"/>
      <c r="AT108" s="35"/>
      <c r="AU108" s="35"/>
      <c r="AV108" s="35"/>
      <c r="AW108" s="35"/>
      <c r="AX108" s="35"/>
      <c r="AY108" s="35"/>
      <c r="AZ108" s="35"/>
      <c r="BA108" s="35"/>
      <c r="BB108" s="35"/>
      <c r="BC108" s="35"/>
      <c r="BD108" s="35"/>
      <c r="BE108" s="35"/>
      <c r="BF108" s="35"/>
      <c r="BG108" s="35"/>
      <c r="BH108" s="35"/>
      <c r="BI108" s="35"/>
      <c r="BJ108" s="35"/>
    </row>
    <row r="109" spans="1:62" s="72" customFormat="1">
      <c r="A109" s="346"/>
      <c r="B109" s="359"/>
      <c r="C109" s="356" t="s">
        <v>133</v>
      </c>
      <c r="D109" s="357"/>
      <c r="E109" s="357"/>
      <c r="F109" s="358"/>
      <c r="G109" s="102">
        <v>1</v>
      </c>
      <c r="H109" s="103">
        <v>2</v>
      </c>
      <c r="I109" s="103"/>
      <c r="J109" s="75">
        <v>4</v>
      </c>
      <c r="K109" s="59">
        <f>H109*G109*J109</f>
        <v>8</v>
      </c>
      <c r="L109" s="352"/>
      <c r="M109" s="352"/>
      <c r="N109" s="391"/>
      <c r="O109" s="101"/>
      <c r="P109" s="35"/>
      <c r="Q109" s="35"/>
      <c r="R109" s="35"/>
      <c r="S109" s="35"/>
      <c r="T109" s="35"/>
      <c r="U109" s="35"/>
      <c r="V109" s="35"/>
      <c r="W109" s="35"/>
      <c r="X109" s="35"/>
      <c r="Y109" s="35"/>
      <c r="Z109" s="35"/>
      <c r="AA109" s="35"/>
      <c r="AB109" s="35"/>
      <c r="AC109" s="35"/>
      <c r="AD109" s="35"/>
      <c r="AE109" s="35"/>
      <c r="AF109" s="35"/>
      <c r="AG109" s="35"/>
      <c r="AH109" s="35"/>
      <c r="AI109" s="35"/>
      <c r="AJ109" s="35"/>
      <c r="AK109" s="35"/>
      <c r="AL109" s="35"/>
      <c r="AM109" s="35"/>
      <c r="AN109" s="35"/>
      <c r="AO109" s="35"/>
      <c r="AP109" s="35"/>
      <c r="AQ109" s="35"/>
      <c r="AR109" s="35"/>
      <c r="AS109" s="35"/>
      <c r="AT109" s="35"/>
      <c r="AU109" s="35"/>
      <c r="AV109" s="35"/>
      <c r="AW109" s="35"/>
      <c r="AX109" s="35"/>
      <c r="AY109" s="35"/>
      <c r="AZ109" s="35"/>
      <c r="BA109" s="35"/>
      <c r="BB109" s="35"/>
      <c r="BC109" s="35"/>
      <c r="BD109" s="35"/>
      <c r="BE109" s="35"/>
      <c r="BF109" s="35"/>
      <c r="BG109" s="35"/>
      <c r="BH109" s="35"/>
      <c r="BI109" s="35"/>
      <c r="BJ109" s="35"/>
    </row>
    <row r="110" spans="1:62" s="72" customFormat="1" ht="15" customHeight="1">
      <c r="A110" s="347"/>
      <c r="B110" s="355"/>
      <c r="C110" s="371" t="s">
        <v>16</v>
      </c>
      <c r="D110" s="371"/>
      <c r="E110" s="371"/>
      <c r="F110" s="371"/>
      <c r="G110" s="49"/>
      <c r="H110" s="50"/>
      <c r="I110" s="50"/>
      <c r="J110" s="51"/>
      <c r="K110" s="111">
        <f>SUM(K106:K109)</f>
        <v>325.49509999999998</v>
      </c>
      <c r="L110" s="353"/>
      <c r="M110" s="353"/>
      <c r="N110" s="392"/>
      <c r="O110" s="73"/>
      <c r="P110" s="35"/>
      <c r="Q110" s="35"/>
      <c r="R110" s="35"/>
      <c r="S110" s="35"/>
      <c r="T110" s="35"/>
      <c r="U110" s="35"/>
      <c r="V110" s="35"/>
      <c r="W110" s="35"/>
      <c r="X110" s="35"/>
      <c r="Y110" s="35"/>
      <c r="Z110" s="35"/>
      <c r="AA110" s="35"/>
      <c r="AB110" s="35"/>
      <c r="AC110" s="35"/>
      <c r="AD110" s="35"/>
      <c r="AE110" s="35"/>
      <c r="AF110" s="35"/>
      <c r="AG110" s="35"/>
      <c r="AH110" s="35"/>
      <c r="AI110" s="35"/>
      <c r="AJ110" s="35"/>
      <c r="AK110" s="35"/>
      <c r="AL110" s="35"/>
      <c r="AM110" s="35"/>
      <c r="AN110" s="35"/>
      <c r="AO110" s="35"/>
      <c r="AP110" s="35"/>
      <c r="AQ110" s="35"/>
      <c r="AR110" s="35"/>
      <c r="AS110" s="35"/>
      <c r="AT110" s="35"/>
      <c r="AU110" s="35"/>
      <c r="AV110" s="35"/>
      <c r="AW110" s="35"/>
      <c r="AX110" s="35"/>
      <c r="AY110" s="35"/>
      <c r="AZ110" s="35"/>
      <c r="BA110" s="35"/>
      <c r="BB110" s="35"/>
      <c r="BC110" s="35"/>
      <c r="BD110" s="35"/>
      <c r="BE110" s="35"/>
      <c r="BF110" s="35"/>
      <c r="BG110" s="35"/>
      <c r="BH110" s="35"/>
      <c r="BI110" s="35"/>
      <c r="BJ110" s="35"/>
    </row>
    <row r="111" spans="1:62" s="72" customFormat="1" ht="15" customHeight="1">
      <c r="A111" s="110"/>
      <c r="B111" s="81"/>
      <c r="C111" s="404"/>
      <c r="D111" s="405"/>
      <c r="E111" s="405"/>
      <c r="F111" s="406"/>
      <c r="G111" s="218"/>
      <c r="H111" s="82"/>
      <c r="I111" s="82"/>
      <c r="J111" s="83"/>
      <c r="K111" s="111"/>
      <c r="L111" s="111"/>
      <c r="M111" s="70"/>
      <c r="N111" s="309"/>
      <c r="O111" s="104"/>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c r="AP111" s="35"/>
      <c r="AQ111" s="35"/>
      <c r="AR111" s="35"/>
      <c r="AS111" s="35"/>
      <c r="AT111" s="35"/>
      <c r="AU111" s="35"/>
      <c r="AV111" s="35"/>
      <c r="AW111" s="35"/>
      <c r="AX111" s="35"/>
      <c r="AY111" s="35"/>
      <c r="AZ111" s="35"/>
      <c r="BA111" s="35"/>
      <c r="BB111" s="35"/>
      <c r="BC111" s="35"/>
      <c r="BD111" s="35"/>
      <c r="BE111" s="35"/>
      <c r="BF111" s="35"/>
      <c r="BG111" s="35"/>
      <c r="BH111" s="35"/>
      <c r="BI111" s="35"/>
      <c r="BJ111" s="35"/>
    </row>
    <row r="112" spans="1:62">
      <c r="A112" s="40"/>
      <c r="B112" s="365" t="s">
        <v>135</v>
      </c>
      <c r="C112" s="366"/>
      <c r="D112" s="366"/>
      <c r="E112" s="366"/>
      <c r="F112" s="366"/>
      <c r="G112" s="366"/>
      <c r="H112" s="366"/>
      <c r="I112" s="366"/>
      <c r="J112" s="366"/>
      <c r="K112" s="366"/>
      <c r="L112" s="366"/>
      <c r="M112" s="367"/>
      <c r="N112" s="310"/>
      <c r="O112" s="105"/>
    </row>
    <row r="113" spans="1:62" ht="55.5" customHeight="1">
      <c r="A113" s="340">
        <v>11</v>
      </c>
      <c r="B113" s="339" t="s">
        <v>42</v>
      </c>
      <c r="C113" s="350" t="s">
        <v>288</v>
      </c>
      <c r="D113" s="350"/>
      <c r="E113" s="350"/>
      <c r="F113" s="350"/>
      <c r="G113" s="339"/>
      <c r="H113" s="398"/>
      <c r="I113" s="398"/>
      <c r="J113" s="399"/>
      <c r="K113" s="351"/>
      <c r="L113" s="433">
        <v>1109</v>
      </c>
      <c r="M113" s="341" t="s">
        <v>15</v>
      </c>
      <c r="N113" s="342">
        <f>L113*K121</f>
        <v>15029.7225</v>
      </c>
      <c r="O113" s="73"/>
      <c r="P113" s="36"/>
      <c r="Q113" s="36"/>
      <c r="R113" s="36"/>
      <c r="S113" s="36"/>
      <c r="T113" s="36"/>
      <c r="U113" s="36"/>
      <c r="V113" s="36"/>
      <c r="W113" s="36"/>
      <c r="X113" s="36"/>
      <c r="Y113" s="36"/>
      <c r="Z113" s="36"/>
      <c r="AA113" s="36"/>
      <c r="AB113" s="36"/>
      <c r="AC113" s="36"/>
      <c r="AD113" s="36"/>
      <c r="AE113" s="36"/>
      <c r="AF113" s="36"/>
      <c r="AG113" s="36"/>
      <c r="AH113" s="36"/>
      <c r="AI113" s="36"/>
      <c r="AJ113" s="36"/>
      <c r="AK113" s="36"/>
      <c r="AL113" s="36"/>
      <c r="AM113" s="36"/>
      <c r="AN113" s="36"/>
      <c r="AO113" s="36"/>
      <c r="AP113" s="36"/>
      <c r="AQ113" s="36"/>
      <c r="AR113" s="36"/>
      <c r="AS113" s="36"/>
      <c r="AT113" s="36"/>
      <c r="AU113" s="36"/>
      <c r="AV113" s="36"/>
      <c r="AW113" s="36"/>
      <c r="AX113" s="36"/>
      <c r="AY113" s="36"/>
      <c r="AZ113" s="36"/>
      <c r="BA113" s="36"/>
      <c r="BB113" s="36"/>
      <c r="BC113" s="36"/>
      <c r="BD113" s="36"/>
      <c r="BE113" s="36"/>
      <c r="BF113" s="36"/>
      <c r="BG113" s="36"/>
      <c r="BH113" s="36"/>
      <c r="BI113" s="36"/>
      <c r="BJ113" s="36"/>
    </row>
    <row r="114" spans="1:62" ht="75" customHeight="1">
      <c r="A114" s="340"/>
      <c r="B114" s="339"/>
      <c r="C114" s="350"/>
      <c r="D114" s="350"/>
      <c r="E114" s="350"/>
      <c r="F114" s="350"/>
      <c r="G114" s="339"/>
      <c r="H114" s="398"/>
      <c r="I114" s="398"/>
      <c r="J114" s="399"/>
      <c r="K114" s="353"/>
      <c r="L114" s="433"/>
      <c r="M114" s="341"/>
      <c r="N114" s="342"/>
      <c r="O114" s="73"/>
      <c r="P114" s="36"/>
      <c r="Q114" s="36"/>
      <c r="R114" s="36"/>
      <c r="S114" s="36"/>
      <c r="T114" s="36"/>
      <c r="U114" s="36"/>
      <c r="V114" s="36"/>
      <c r="W114" s="36"/>
      <c r="X114" s="36"/>
      <c r="Y114" s="36"/>
      <c r="Z114" s="36"/>
      <c r="AA114" s="36"/>
      <c r="AB114" s="36"/>
      <c r="AC114" s="36"/>
      <c r="AD114" s="36"/>
      <c r="AE114" s="36"/>
      <c r="AF114" s="36"/>
      <c r="AG114" s="36"/>
      <c r="AH114" s="36"/>
      <c r="AI114" s="36"/>
      <c r="AJ114" s="36"/>
      <c r="AK114" s="36"/>
      <c r="AL114" s="36"/>
      <c r="AM114" s="36"/>
      <c r="AN114" s="36"/>
      <c r="AO114" s="36"/>
      <c r="AP114" s="36"/>
      <c r="AQ114" s="36"/>
      <c r="AR114" s="36"/>
      <c r="AS114" s="36"/>
      <c r="AT114" s="36"/>
      <c r="AU114" s="36"/>
      <c r="AV114" s="36"/>
      <c r="AW114" s="36"/>
      <c r="AX114" s="36"/>
      <c r="AY114" s="36"/>
      <c r="AZ114" s="36"/>
      <c r="BA114" s="36"/>
      <c r="BB114" s="36"/>
      <c r="BC114" s="36"/>
      <c r="BD114" s="36"/>
      <c r="BE114" s="36"/>
      <c r="BF114" s="36"/>
      <c r="BG114" s="36"/>
      <c r="BH114" s="36"/>
      <c r="BI114" s="36"/>
      <c r="BJ114" s="36"/>
    </row>
    <row r="115" spans="1:62">
      <c r="A115" s="340"/>
      <c r="B115" s="339"/>
      <c r="C115" s="356" t="s">
        <v>43</v>
      </c>
      <c r="D115" s="357"/>
      <c r="E115" s="357"/>
      <c r="F115" s="358"/>
      <c r="G115" s="218"/>
      <c r="H115" s="82"/>
      <c r="I115" s="82"/>
      <c r="J115" s="83"/>
      <c r="K115" s="70"/>
      <c r="L115" s="433"/>
      <c r="M115" s="341"/>
      <c r="N115" s="342"/>
      <c r="O115" s="73"/>
      <c r="P115" s="36"/>
      <c r="Q115" s="36"/>
      <c r="R115" s="36"/>
      <c r="S115" s="36"/>
      <c r="T115" s="36"/>
      <c r="U115" s="36"/>
      <c r="V115" s="36"/>
      <c r="W115" s="36"/>
      <c r="X115" s="36"/>
      <c r="Y115" s="36"/>
      <c r="Z115" s="36"/>
      <c r="AA115" s="36"/>
      <c r="AB115" s="36"/>
      <c r="AC115" s="36"/>
      <c r="AD115" s="36"/>
      <c r="AE115" s="36"/>
      <c r="AF115" s="36"/>
      <c r="AG115" s="36"/>
      <c r="AH115" s="36"/>
      <c r="AI115" s="36"/>
      <c r="AJ115" s="36"/>
      <c r="AK115" s="36"/>
      <c r="AL115" s="36"/>
      <c r="AM115" s="36"/>
      <c r="AN115" s="36"/>
      <c r="AO115" s="36"/>
      <c r="AP115" s="36"/>
      <c r="AQ115" s="36"/>
      <c r="AR115" s="36"/>
      <c r="AS115" s="36"/>
      <c r="AT115" s="36"/>
      <c r="AU115" s="36"/>
      <c r="AV115" s="36"/>
      <c r="AW115" s="36"/>
      <c r="AX115" s="36"/>
      <c r="AY115" s="36"/>
      <c r="AZ115" s="36"/>
      <c r="BA115" s="36"/>
      <c r="BB115" s="36"/>
      <c r="BC115" s="36"/>
      <c r="BD115" s="36"/>
      <c r="BE115" s="36"/>
      <c r="BF115" s="36"/>
      <c r="BG115" s="36"/>
      <c r="BH115" s="36"/>
      <c r="BI115" s="36"/>
      <c r="BJ115" s="36"/>
    </row>
    <row r="116" spans="1:62" ht="15.75" customHeight="1">
      <c r="A116" s="340"/>
      <c r="B116" s="339"/>
      <c r="C116" s="356" t="s">
        <v>136</v>
      </c>
      <c r="D116" s="357"/>
      <c r="E116" s="357"/>
      <c r="F116" s="358"/>
      <c r="G116" s="218">
        <v>1</v>
      </c>
      <c r="H116" s="113">
        <v>5.1150000000000002</v>
      </c>
      <c r="I116" s="82">
        <v>2</v>
      </c>
      <c r="J116" s="83"/>
      <c r="K116" s="118">
        <f>H116*G116*I116</f>
        <v>10.23</v>
      </c>
      <c r="L116" s="433"/>
      <c r="M116" s="341"/>
      <c r="N116" s="342"/>
      <c r="O116" s="73"/>
      <c r="P116" s="36"/>
      <c r="Q116" s="36"/>
      <c r="R116" s="36"/>
      <c r="S116" s="36"/>
      <c r="T116" s="36"/>
      <c r="U116" s="36"/>
      <c r="V116" s="36"/>
      <c r="W116" s="36"/>
      <c r="X116" s="36"/>
      <c r="Y116" s="36"/>
      <c r="Z116" s="36"/>
      <c r="AA116" s="36"/>
      <c r="AB116" s="36"/>
      <c r="AC116" s="36"/>
      <c r="AD116" s="36"/>
      <c r="AE116" s="36"/>
      <c r="AF116" s="36"/>
      <c r="AG116" s="36"/>
      <c r="AH116" s="36"/>
      <c r="AI116" s="36"/>
      <c r="AJ116" s="36"/>
      <c r="AK116" s="36"/>
      <c r="AL116" s="36"/>
      <c r="AM116" s="36"/>
      <c r="AN116" s="36"/>
      <c r="AO116" s="36"/>
      <c r="AP116" s="36"/>
      <c r="AQ116" s="36"/>
      <c r="AR116" s="36"/>
      <c r="AS116" s="36"/>
      <c r="AT116" s="36"/>
      <c r="AU116" s="36"/>
      <c r="AV116" s="36"/>
      <c r="AW116" s="36"/>
      <c r="AX116" s="36"/>
      <c r="AY116" s="36"/>
      <c r="AZ116" s="36"/>
      <c r="BA116" s="36"/>
      <c r="BB116" s="36"/>
      <c r="BC116" s="36"/>
      <c r="BD116" s="36"/>
      <c r="BE116" s="36"/>
      <c r="BF116" s="36"/>
      <c r="BG116" s="36"/>
      <c r="BH116" s="36"/>
      <c r="BI116" s="36"/>
      <c r="BJ116" s="36"/>
    </row>
    <row r="117" spans="1:62" ht="15.75" customHeight="1">
      <c r="A117" s="340"/>
      <c r="B117" s="339"/>
      <c r="C117" s="356" t="s">
        <v>137</v>
      </c>
      <c r="D117" s="357"/>
      <c r="E117" s="357"/>
      <c r="F117" s="358"/>
      <c r="G117" s="218">
        <v>1</v>
      </c>
      <c r="H117" s="113">
        <v>1</v>
      </c>
      <c r="I117" s="82">
        <v>1.2849999999999999</v>
      </c>
      <c r="J117" s="83"/>
      <c r="K117" s="118">
        <f t="shared" ref="K117:K120" si="12">H117*G117*I117</f>
        <v>1.2849999999999999</v>
      </c>
      <c r="L117" s="433"/>
      <c r="M117" s="341"/>
      <c r="N117" s="342"/>
      <c r="O117" s="73"/>
      <c r="P117" s="36"/>
      <c r="Q117" s="36"/>
      <c r="R117" s="36"/>
      <c r="S117" s="36"/>
      <c r="T117" s="36"/>
      <c r="U117" s="36"/>
      <c r="V117" s="36"/>
      <c r="W117" s="36"/>
      <c r="X117" s="36"/>
      <c r="Y117" s="36"/>
      <c r="Z117" s="36"/>
      <c r="AA117" s="36"/>
      <c r="AB117" s="36"/>
      <c r="AC117" s="36"/>
      <c r="AD117" s="36"/>
      <c r="AE117" s="36"/>
      <c r="AF117" s="36"/>
      <c r="AG117" s="36"/>
      <c r="AH117" s="36"/>
      <c r="AI117" s="36"/>
      <c r="AJ117" s="36"/>
      <c r="AK117" s="36"/>
      <c r="AL117" s="36"/>
      <c r="AM117" s="36"/>
      <c r="AN117" s="36"/>
      <c r="AO117" s="36"/>
      <c r="AP117" s="36"/>
      <c r="AQ117" s="36"/>
      <c r="AR117" s="36"/>
      <c r="AS117" s="36"/>
      <c r="AT117" s="36"/>
      <c r="AU117" s="36"/>
      <c r="AV117" s="36"/>
      <c r="AW117" s="36"/>
      <c r="AX117" s="36"/>
      <c r="AY117" s="36"/>
      <c r="AZ117" s="36"/>
      <c r="BA117" s="36"/>
      <c r="BB117" s="36"/>
      <c r="BC117" s="36"/>
      <c r="BD117" s="36"/>
      <c r="BE117" s="36"/>
      <c r="BF117" s="36"/>
      <c r="BG117" s="36"/>
      <c r="BH117" s="36"/>
      <c r="BI117" s="36"/>
      <c r="BJ117" s="36"/>
    </row>
    <row r="118" spans="1:62" ht="15.75" customHeight="1">
      <c r="A118" s="340"/>
      <c r="B118" s="339"/>
      <c r="C118" s="356" t="s">
        <v>137</v>
      </c>
      <c r="D118" s="357"/>
      <c r="E118" s="357"/>
      <c r="F118" s="358"/>
      <c r="G118" s="218">
        <v>1</v>
      </c>
      <c r="H118" s="113">
        <v>1.7</v>
      </c>
      <c r="I118" s="82">
        <v>1.07</v>
      </c>
      <c r="J118" s="83"/>
      <c r="K118" s="118">
        <f t="shared" si="12"/>
        <v>1.819</v>
      </c>
      <c r="L118" s="433"/>
      <c r="M118" s="341"/>
      <c r="N118" s="342"/>
      <c r="O118" s="73"/>
      <c r="P118" s="36"/>
      <c r="Q118" s="36"/>
      <c r="R118" s="36"/>
      <c r="S118" s="36"/>
      <c r="T118" s="36"/>
      <c r="U118" s="36"/>
      <c r="V118" s="36"/>
      <c r="W118" s="36"/>
      <c r="X118" s="36"/>
      <c r="Y118" s="36"/>
      <c r="Z118" s="36"/>
      <c r="AA118" s="36"/>
      <c r="AB118" s="36"/>
      <c r="AC118" s="36"/>
      <c r="AD118" s="36"/>
      <c r="AE118" s="36"/>
      <c r="AF118" s="36"/>
      <c r="AG118" s="36"/>
      <c r="AH118" s="36"/>
      <c r="AI118" s="36"/>
      <c r="AJ118" s="36"/>
      <c r="AK118" s="36"/>
      <c r="AL118" s="36"/>
      <c r="AM118" s="36"/>
      <c r="AN118" s="36"/>
      <c r="AO118" s="36"/>
      <c r="AP118" s="36"/>
      <c r="AQ118" s="36"/>
      <c r="AR118" s="36"/>
      <c r="AS118" s="36"/>
      <c r="AT118" s="36"/>
      <c r="AU118" s="36"/>
      <c r="AV118" s="36"/>
      <c r="AW118" s="36"/>
      <c r="AX118" s="36"/>
      <c r="AY118" s="36"/>
      <c r="AZ118" s="36"/>
      <c r="BA118" s="36"/>
      <c r="BB118" s="36"/>
      <c r="BC118" s="36"/>
      <c r="BD118" s="36"/>
      <c r="BE118" s="36"/>
      <c r="BF118" s="36"/>
      <c r="BG118" s="36"/>
      <c r="BH118" s="36"/>
      <c r="BI118" s="36"/>
      <c r="BJ118" s="36"/>
    </row>
    <row r="119" spans="1:62" ht="15.75" customHeight="1">
      <c r="A119" s="340"/>
      <c r="B119" s="339"/>
      <c r="C119" s="356" t="s">
        <v>138</v>
      </c>
      <c r="D119" s="357"/>
      <c r="E119" s="357"/>
      <c r="F119" s="358"/>
      <c r="G119" s="218">
        <v>1</v>
      </c>
      <c r="H119" s="113">
        <v>1</v>
      </c>
      <c r="I119" s="82">
        <v>0.115</v>
      </c>
      <c r="J119" s="83"/>
      <c r="K119" s="118">
        <f t="shared" si="12"/>
        <v>0.115</v>
      </c>
      <c r="L119" s="433"/>
      <c r="M119" s="341"/>
      <c r="N119" s="342"/>
      <c r="O119" s="73"/>
      <c r="P119" s="36"/>
      <c r="Q119" s="36"/>
      <c r="R119" s="36"/>
      <c r="S119" s="36"/>
      <c r="T119" s="36"/>
      <c r="U119" s="36"/>
      <c r="V119" s="36"/>
      <c r="W119" s="36"/>
      <c r="X119" s="36"/>
      <c r="Y119" s="36"/>
      <c r="Z119" s="36"/>
      <c r="AA119" s="36"/>
      <c r="AB119" s="36"/>
      <c r="AC119" s="36"/>
      <c r="AD119" s="36"/>
      <c r="AE119" s="36"/>
      <c r="AF119" s="36"/>
      <c r="AG119" s="36"/>
      <c r="AH119" s="36"/>
      <c r="AI119" s="36"/>
      <c r="AJ119" s="36"/>
      <c r="AK119" s="36"/>
      <c r="AL119" s="36"/>
      <c r="AM119" s="36"/>
      <c r="AN119" s="36"/>
      <c r="AO119" s="36"/>
      <c r="AP119" s="36"/>
      <c r="AQ119" s="36"/>
      <c r="AR119" s="36"/>
      <c r="AS119" s="36"/>
      <c r="AT119" s="36"/>
      <c r="AU119" s="36"/>
      <c r="AV119" s="36"/>
      <c r="AW119" s="36"/>
      <c r="AX119" s="36"/>
      <c r="AY119" s="36"/>
      <c r="AZ119" s="36"/>
      <c r="BA119" s="36"/>
      <c r="BB119" s="36"/>
      <c r="BC119" s="36"/>
      <c r="BD119" s="36"/>
      <c r="BE119" s="36"/>
      <c r="BF119" s="36"/>
      <c r="BG119" s="36"/>
      <c r="BH119" s="36"/>
      <c r="BI119" s="36"/>
      <c r="BJ119" s="36"/>
    </row>
    <row r="120" spans="1:62" ht="15.75" customHeight="1">
      <c r="A120" s="340"/>
      <c r="B120" s="339"/>
      <c r="C120" s="356" t="s">
        <v>138</v>
      </c>
      <c r="D120" s="357"/>
      <c r="E120" s="357"/>
      <c r="F120" s="358"/>
      <c r="G120" s="218">
        <v>1</v>
      </c>
      <c r="H120" s="113">
        <v>0.9</v>
      </c>
      <c r="I120" s="82">
        <v>0.115</v>
      </c>
      <c r="J120" s="83"/>
      <c r="K120" s="118">
        <f t="shared" si="12"/>
        <v>0.10350000000000001</v>
      </c>
      <c r="L120" s="433"/>
      <c r="M120" s="341"/>
      <c r="N120" s="342"/>
      <c r="O120" s="73"/>
      <c r="P120" s="36"/>
      <c r="Q120" s="36"/>
      <c r="R120" s="36"/>
      <c r="S120" s="36"/>
      <c r="T120" s="36"/>
      <c r="U120" s="36"/>
      <c r="V120" s="36"/>
      <c r="W120" s="36"/>
      <c r="X120" s="36"/>
      <c r="Y120" s="36"/>
      <c r="Z120" s="36"/>
      <c r="AA120" s="36"/>
      <c r="AB120" s="36"/>
      <c r="AC120" s="36"/>
      <c r="AD120" s="36"/>
      <c r="AE120" s="36"/>
      <c r="AF120" s="36"/>
      <c r="AG120" s="36"/>
      <c r="AH120" s="36"/>
      <c r="AI120" s="36"/>
      <c r="AJ120" s="36"/>
      <c r="AK120" s="36"/>
      <c r="AL120" s="36"/>
      <c r="AM120" s="36"/>
      <c r="AN120" s="36"/>
      <c r="AO120" s="36"/>
      <c r="AP120" s="36"/>
      <c r="AQ120" s="36"/>
      <c r="AR120" s="36"/>
      <c r="AS120" s="36"/>
      <c r="AT120" s="36"/>
      <c r="AU120" s="36"/>
      <c r="AV120" s="36"/>
      <c r="AW120" s="36"/>
      <c r="AX120" s="36"/>
      <c r="AY120" s="36"/>
      <c r="AZ120" s="36"/>
      <c r="BA120" s="36"/>
      <c r="BB120" s="36"/>
      <c r="BC120" s="36"/>
      <c r="BD120" s="36"/>
      <c r="BE120" s="36"/>
      <c r="BF120" s="36"/>
      <c r="BG120" s="36"/>
      <c r="BH120" s="36"/>
      <c r="BI120" s="36"/>
      <c r="BJ120" s="36"/>
    </row>
    <row r="121" spans="1:62">
      <c r="A121" s="340"/>
      <c r="B121" s="339"/>
      <c r="C121" s="356" t="s">
        <v>16</v>
      </c>
      <c r="D121" s="357"/>
      <c r="E121" s="357"/>
      <c r="F121" s="358"/>
      <c r="G121" s="218"/>
      <c r="H121" s="82"/>
      <c r="I121" s="82"/>
      <c r="J121" s="83"/>
      <c r="K121" s="114">
        <f>SUM(K116:K120)</f>
        <v>13.5525</v>
      </c>
      <c r="L121" s="433"/>
      <c r="M121" s="341"/>
      <c r="N121" s="342"/>
      <c r="O121" s="73"/>
      <c r="P121" s="36"/>
      <c r="Q121" s="36"/>
      <c r="R121" s="115"/>
      <c r="S121" s="36"/>
      <c r="T121" s="36"/>
      <c r="U121" s="36"/>
      <c r="V121" s="36"/>
      <c r="W121" s="36"/>
      <c r="X121" s="36"/>
      <c r="Y121" s="36"/>
      <c r="Z121" s="36"/>
      <c r="AA121" s="36"/>
      <c r="AB121" s="36"/>
      <c r="AC121" s="36"/>
      <c r="AD121" s="36"/>
      <c r="AE121" s="36"/>
      <c r="AF121" s="36"/>
      <c r="AG121" s="36"/>
      <c r="AH121" s="36"/>
      <c r="AI121" s="36"/>
      <c r="AJ121" s="36"/>
      <c r="AK121" s="36"/>
      <c r="AL121" s="36"/>
      <c r="AM121" s="36"/>
      <c r="AN121" s="36"/>
      <c r="AO121" s="36"/>
      <c r="AP121" s="36"/>
      <c r="AQ121" s="36"/>
      <c r="AR121" s="36"/>
      <c r="AS121" s="36"/>
      <c r="AT121" s="36"/>
      <c r="AU121" s="36"/>
      <c r="AV121" s="36"/>
      <c r="AW121" s="36"/>
      <c r="AX121" s="36"/>
      <c r="AY121" s="36"/>
      <c r="AZ121" s="36"/>
      <c r="BA121" s="36"/>
      <c r="BB121" s="36"/>
      <c r="BC121" s="36"/>
      <c r="BD121" s="36"/>
      <c r="BE121" s="36"/>
      <c r="BF121" s="36"/>
      <c r="BG121" s="36"/>
      <c r="BH121" s="36"/>
      <c r="BI121" s="36"/>
      <c r="BJ121" s="36"/>
    </row>
    <row r="122" spans="1:62">
      <c r="A122" s="110"/>
      <c r="B122" s="81"/>
      <c r="C122" s="95"/>
      <c r="D122" s="96"/>
      <c r="E122" s="96"/>
      <c r="F122" s="97"/>
      <c r="G122" s="218"/>
      <c r="H122" s="82"/>
      <c r="I122" s="82"/>
      <c r="J122" s="83"/>
      <c r="K122" s="116"/>
      <c r="L122" s="111"/>
      <c r="M122" s="112"/>
      <c r="N122" s="309"/>
      <c r="O122" s="73"/>
      <c r="P122" s="36"/>
      <c r="Q122" s="36"/>
      <c r="R122" s="115"/>
      <c r="S122" s="36"/>
      <c r="T122" s="36"/>
      <c r="U122" s="36"/>
      <c r="V122" s="36"/>
      <c r="W122" s="36"/>
      <c r="X122" s="36"/>
      <c r="Y122" s="36"/>
      <c r="Z122" s="36"/>
      <c r="AA122" s="36"/>
      <c r="AB122" s="36"/>
      <c r="AC122" s="36"/>
      <c r="AD122" s="36"/>
      <c r="AE122" s="36"/>
      <c r="AF122" s="36"/>
      <c r="AG122" s="36"/>
      <c r="AH122" s="36"/>
      <c r="AI122" s="36"/>
      <c r="AJ122" s="36"/>
      <c r="AK122" s="36"/>
      <c r="AL122" s="36"/>
      <c r="AM122" s="36"/>
      <c r="AN122" s="36"/>
      <c r="AO122" s="36"/>
      <c r="AP122" s="36"/>
      <c r="AQ122" s="36"/>
      <c r="AR122" s="36"/>
      <c r="AS122" s="36"/>
      <c r="AT122" s="36"/>
      <c r="AU122" s="36"/>
      <c r="AV122" s="36"/>
      <c r="AW122" s="36"/>
      <c r="AX122" s="36"/>
      <c r="AY122" s="36"/>
      <c r="AZ122" s="36"/>
      <c r="BA122" s="36"/>
      <c r="BB122" s="36"/>
      <c r="BC122" s="36"/>
      <c r="BD122" s="36"/>
      <c r="BE122" s="36"/>
      <c r="BF122" s="36"/>
      <c r="BG122" s="36"/>
      <c r="BH122" s="36"/>
      <c r="BI122" s="36"/>
      <c r="BJ122" s="36"/>
    </row>
    <row r="123" spans="1:62" s="142" customFormat="1" ht="168.75" customHeight="1">
      <c r="A123" s="343">
        <v>13</v>
      </c>
      <c r="B123" s="344" t="s">
        <v>64</v>
      </c>
      <c r="C123" s="428" t="s">
        <v>301</v>
      </c>
      <c r="D123" s="429"/>
      <c r="E123" s="429"/>
      <c r="F123" s="430"/>
      <c r="G123" s="219"/>
      <c r="H123" s="138"/>
      <c r="I123" s="138"/>
      <c r="J123" s="159"/>
      <c r="K123" s="178"/>
      <c r="L123" s="431">
        <v>2544</v>
      </c>
      <c r="M123" s="432" t="s">
        <v>15</v>
      </c>
      <c r="N123" s="422">
        <f>L123*K130</f>
        <v>3472.56</v>
      </c>
      <c r="O123" s="258"/>
    </row>
    <row r="124" spans="1:62" s="142" customFormat="1">
      <c r="A124" s="343"/>
      <c r="B124" s="344"/>
      <c r="C124" s="425" t="s">
        <v>293</v>
      </c>
      <c r="D124" s="426"/>
      <c r="E124" s="426"/>
      <c r="F124" s="427"/>
      <c r="G124" s="219"/>
      <c r="H124" s="259"/>
      <c r="I124" s="138"/>
      <c r="J124" s="159"/>
      <c r="K124" s="145"/>
      <c r="L124" s="431"/>
      <c r="M124" s="432"/>
      <c r="N124" s="423"/>
      <c r="O124" s="258"/>
    </row>
    <row r="125" spans="1:62" s="142" customFormat="1" ht="15.75" customHeight="1">
      <c r="A125" s="343"/>
      <c r="B125" s="344"/>
      <c r="C125" s="425" t="s">
        <v>65</v>
      </c>
      <c r="D125" s="426"/>
      <c r="E125" s="426"/>
      <c r="F125" s="427"/>
      <c r="G125" s="219"/>
      <c r="H125" s="259"/>
      <c r="I125" s="138"/>
      <c r="J125" s="159"/>
      <c r="K125" s="160"/>
      <c r="L125" s="431"/>
      <c r="M125" s="432"/>
      <c r="N125" s="423"/>
      <c r="O125" s="258"/>
    </row>
    <row r="126" spans="1:62" s="142" customFormat="1">
      <c r="A126" s="343"/>
      <c r="B126" s="344"/>
      <c r="C126" s="425" t="s">
        <v>140</v>
      </c>
      <c r="D126" s="426"/>
      <c r="E126" s="426"/>
      <c r="F126" s="427"/>
      <c r="G126" s="219">
        <v>1</v>
      </c>
      <c r="H126" s="259">
        <v>0.9</v>
      </c>
      <c r="I126" s="138">
        <v>0.5</v>
      </c>
      <c r="J126" s="159"/>
      <c r="K126" s="160">
        <f>I126*H126*G126</f>
        <v>0.45</v>
      </c>
      <c r="L126" s="431"/>
      <c r="M126" s="432"/>
      <c r="N126" s="423"/>
      <c r="O126" s="258"/>
    </row>
    <row r="127" spans="1:62" s="142" customFormat="1">
      <c r="A127" s="343"/>
      <c r="B127" s="344"/>
      <c r="C127" s="425" t="s">
        <v>142</v>
      </c>
      <c r="D127" s="426"/>
      <c r="E127" s="426"/>
      <c r="F127" s="427"/>
      <c r="G127" s="219">
        <v>1</v>
      </c>
      <c r="H127" s="259">
        <v>0.1</v>
      </c>
      <c r="I127" s="138">
        <f>0.9+0.5</f>
        <v>1.4</v>
      </c>
      <c r="J127" s="159"/>
      <c r="K127" s="160">
        <f>I127*H127*G127</f>
        <v>0.13999999999999999</v>
      </c>
      <c r="L127" s="431"/>
      <c r="M127" s="432"/>
      <c r="N127" s="423"/>
      <c r="O127" s="258"/>
    </row>
    <row r="128" spans="1:62" s="142" customFormat="1" ht="15.75" customHeight="1">
      <c r="A128" s="343"/>
      <c r="B128" s="344"/>
      <c r="C128" s="425" t="s">
        <v>141</v>
      </c>
      <c r="D128" s="426"/>
      <c r="E128" s="426"/>
      <c r="F128" s="427"/>
      <c r="G128" s="219">
        <v>1</v>
      </c>
      <c r="H128" s="259">
        <v>1.27</v>
      </c>
      <c r="I128" s="138">
        <v>0.5</v>
      </c>
      <c r="J128" s="159"/>
      <c r="K128" s="160">
        <f>I128*H128*G128</f>
        <v>0.63500000000000001</v>
      </c>
      <c r="L128" s="431"/>
      <c r="M128" s="432"/>
      <c r="N128" s="423"/>
      <c r="O128" s="258"/>
    </row>
    <row r="129" spans="1:62" s="142" customFormat="1">
      <c r="A129" s="343"/>
      <c r="B129" s="344"/>
      <c r="C129" s="425" t="s">
        <v>142</v>
      </c>
      <c r="D129" s="426"/>
      <c r="E129" s="426"/>
      <c r="F129" s="427"/>
      <c r="G129" s="219">
        <v>1</v>
      </c>
      <c r="H129" s="259">
        <v>0.1</v>
      </c>
      <c r="I129" s="138">
        <f>0.9+0.5</f>
        <v>1.4</v>
      </c>
      <c r="J129" s="159"/>
      <c r="K129" s="160">
        <f>I129*H129*G129</f>
        <v>0.13999999999999999</v>
      </c>
      <c r="L129" s="431"/>
      <c r="M129" s="432"/>
      <c r="N129" s="423"/>
      <c r="O129" s="258"/>
    </row>
    <row r="130" spans="1:62" s="142" customFormat="1" ht="15.75" customHeight="1">
      <c r="A130" s="343"/>
      <c r="B130" s="344"/>
      <c r="C130" s="425" t="s">
        <v>16</v>
      </c>
      <c r="D130" s="426"/>
      <c r="E130" s="426"/>
      <c r="F130" s="427"/>
      <c r="G130" s="219"/>
      <c r="H130" s="138"/>
      <c r="I130" s="138"/>
      <c r="J130" s="159"/>
      <c r="K130" s="184">
        <f>SUM(K126:K129)</f>
        <v>1.365</v>
      </c>
      <c r="L130" s="431"/>
      <c r="M130" s="432"/>
      <c r="N130" s="424"/>
      <c r="O130" s="258"/>
      <c r="R130" s="260"/>
    </row>
    <row r="131" spans="1:62" s="142" customFormat="1" ht="15.75" customHeight="1">
      <c r="A131" s="144"/>
      <c r="B131" s="152"/>
      <c r="C131" s="419"/>
      <c r="D131" s="420"/>
      <c r="E131" s="420"/>
      <c r="F131" s="421"/>
      <c r="G131" s="219"/>
      <c r="H131" s="138"/>
      <c r="I131" s="138"/>
      <c r="J131" s="159"/>
      <c r="K131" s="184"/>
      <c r="L131" s="145"/>
      <c r="M131" s="168"/>
      <c r="N131" s="311"/>
      <c r="O131" s="258"/>
      <c r="R131" s="260"/>
    </row>
    <row r="132" spans="1:62" s="35" customFormat="1" ht="15" customHeight="1">
      <c r="A132" s="468">
        <v>14</v>
      </c>
      <c r="B132" s="416" t="s">
        <v>139</v>
      </c>
      <c r="C132" s="437" t="s">
        <v>294</v>
      </c>
      <c r="D132" s="437"/>
      <c r="E132" s="437"/>
      <c r="F132" s="437"/>
      <c r="G132" s="438"/>
      <c r="H132" s="439"/>
      <c r="I132" s="439"/>
      <c r="J132" s="439"/>
      <c r="K132" s="438"/>
      <c r="L132" s="431">
        <v>880</v>
      </c>
      <c r="M132" s="432" t="s">
        <v>15</v>
      </c>
      <c r="N132" s="434">
        <f>L132*K137</f>
        <v>9733.8340000000007</v>
      </c>
      <c r="O132" s="73"/>
    </row>
    <row r="133" spans="1:62" s="35" customFormat="1" ht="78.75" customHeight="1">
      <c r="A133" s="469"/>
      <c r="B133" s="417"/>
      <c r="C133" s="437"/>
      <c r="D133" s="437"/>
      <c r="E133" s="437"/>
      <c r="F133" s="437"/>
      <c r="G133" s="438"/>
      <c r="H133" s="439"/>
      <c r="I133" s="439"/>
      <c r="J133" s="439"/>
      <c r="K133" s="438"/>
      <c r="L133" s="431"/>
      <c r="M133" s="432"/>
      <c r="N133" s="435"/>
      <c r="O133" s="73"/>
      <c r="Q133" s="458"/>
      <c r="R133" s="458"/>
      <c r="S133" s="458"/>
      <c r="T133" s="458"/>
    </row>
    <row r="134" spans="1:62" s="35" customFormat="1">
      <c r="A134" s="469"/>
      <c r="B134" s="417"/>
      <c r="C134" s="425" t="s">
        <v>63</v>
      </c>
      <c r="D134" s="426"/>
      <c r="E134" s="426"/>
      <c r="F134" s="427"/>
      <c r="G134" s="216">
        <v>1</v>
      </c>
      <c r="H134" s="156">
        <v>1.7</v>
      </c>
      <c r="I134" s="156">
        <v>1.9</v>
      </c>
      <c r="J134" s="156"/>
      <c r="K134" s="145">
        <f>H134*G134*I134</f>
        <v>3.23</v>
      </c>
      <c r="L134" s="431"/>
      <c r="M134" s="432"/>
      <c r="N134" s="435"/>
      <c r="O134" s="73"/>
      <c r="Q134" s="458"/>
      <c r="R134" s="458"/>
      <c r="S134" s="458"/>
      <c r="T134" s="458"/>
    </row>
    <row r="135" spans="1:62" s="35" customFormat="1">
      <c r="A135" s="469"/>
      <c r="B135" s="417"/>
      <c r="C135" s="425" t="s">
        <v>63</v>
      </c>
      <c r="D135" s="426"/>
      <c r="E135" s="426"/>
      <c r="F135" s="427"/>
      <c r="G135" s="216">
        <v>1</v>
      </c>
      <c r="H135" s="156">
        <v>1</v>
      </c>
      <c r="I135" s="261">
        <v>1.8</v>
      </c>
      <c r="J135" s="156"/>
      <c r="K135" s="145">
        <f t="shared" ref="K135:K136" si="13">H135*G135*I135</f>
        <v>1.8</v>
      </c>
      <c r="L135" s="431"/>
      <c r="M135" s="432"/>
      <c r="N135" s="435"/>
      <c r="O135" s="73"/>
      <c r="Q135" s="458"/>
      <c r="R135" s="458"/>
      <c r="S135" s="458"/>
      <c r="T135" s="458"/>
    </row>
    <row r="136" spans="1:62" s="35" customFormat="1">
      <c r="A136" s="469"/>
      <c r="B136" s="417"/>
      <c r="C136" s="425" t="s">
        <v>63</v>
      </c>
      <c r="D136" s="426"/>
      <c r="E136" s="426"/>
      <c r="F136" s="427"/>
      <c r="G136" s="216">
        <v>1</v>
      </c>
      <c r="H136" s="261">
        <v>1.9550000000000001</v>
      </c>
      <c r="I136" s="261">
        <v>3.085</v>
      </c>
      <c r="J136" s="156"/>
      <c r="K136" s="145">
        <f t="shared" si="13"/>
        <v>6.0311750000000002</v>
      </c>
      <c r="L136" s="431"/>
      <c r="M136" s="432"/>
      <c r="N136" s="435"/>
      <c r="O136" s="73"/>
      <c r="Q136" s="458"/>
      <c r="R136" s="458"/>
      <c r="S136" s="458"/>
      <c r="T136" s="458"/>
    </row>
    <row r="137" spans="1:62" s="35" customFormat="1" ht="15" customHeight="1">
      <c r="A137" s="470"/>
      <c r="B137" s="418"/>
      <c r="C137" s="425" t="s">
        <v>16</v>
      </c>
      <c r="D137" s="426"/>
      <c r="E137" s="426"/>
      <c r="F137" s="427"/>
      <c r="G137" s="216"/>
      <c r="H137" s="156"/>
      <c r="I137" s="156"/>
      <c r="J137" s="138"/>
      <c r="K137" s="145">
        <f>SUM(K134:K136)</f>
        <v>11.061175</v>
      </c>
      <c r="L137" s="431"/>
      <c r="M137" s="432"/>
      <c r="N137" s="436"/>
      <c r="O137" s="73"/>
      <c r="Q137" s="458"/>
      <c r="R137" s="458"/>
      <c r="S137" s="458"/>
      <c r="T137" s="458"/>
    </row>
    <row r="138" spans="1:62" s="35" customFormat="1" ht="15" customHeight="1">
      <c r="A138" s="150"/>
      <c r="B138" s="151"/>
      <c r="C138" s="419"/>
      <c r="D138" s="420"/>
      <c r="E138" s="420"/>
      <c r="F138" s="421"/>
      <c r="G138" s="215"/>
      <c r="H138" s="165"/>
      <c r="I138" s="165"/>
      <c r="J138" s="153"/>
      <c r="K138" s="155"/>
      <c r="L138" s="155"/>
      <c r="M138" s="178"/>
      <c r="N138" s="295"/>
      <c r="O138" s="73"/>
      <c r="Q138" s="262"/>
      <c r="R138" s="262"/>
      <c r="S138" s="262"/>
      <c r="T138" s="262"/>
    </row>
    <row r="139" spans="1:62" ht="55.5" customHeight="1">
      <c r="A139" s="340">
        <v>15</v>
      </c>
      <c r="B139" s="339" t="s">
        <v>145</v>
      </c>
      <c r="C139" s="462" t="s">
        <v>300</v>
      </c>
      <c r="D139" s="463"/>
      <c r="E139" s="463"/>
      <c r="F139" s="464"/>
      <c r="G139" s="354"/>
      <c r="H139" s="408"/>
      <c r="I139" s="408"/>
      <c r="J139" s="414"/>
      <c r="K139" s="351"/>
      <c r="L139" s="341"/>
      <c r="M139" s="341"/>
      <c r="N139" s="342"/>
      <c r="O139" s="73"/>
      <c r="P139" s="36"/>
      <c r="Q139" s="115"/>
      <c r="R139" s="36"/>
      <c r="S139" s="36"/>
      <c r="T139" s="36"/>
      <c r="U139" s="36"/>
      <c r="V139" s="36"/>
      <c r="W139" s="36"/>
      <c r="X139" s="36"/>
      <c r="Y139" s="36"/>
      <c r="Z139" s="36"/>
      <c r="AA139" s="36"/>
      <c r="AB139" s="36"/>
      <c r="AC139" s="36"/>
      <c r="AD139" s="36"/>
      <c r="AE139" s="36"/>
      <c r="AF139" s="36"/>
      <c r="AG139" s="36"/>
      <c r="AH139" s="36"/>
      <c r="AI139" s="36"/>
      <c r="AJ139" s="36"/>
      <c r="AK139" s="36"/>
      <c r="AL139" s="36"/>
      <c r="AM139" s="36"/>
      <c r="AN139" s="36"/>
      <c r="AO139" s="36"/>
      <c r="AP139" s="36"/>
      <c r="AQ139" s="36"/>
      <c r="AR139" s="36"/>
      <c r="AS139" s="36"/>
      <c r="AT139" s="36"/>
      <c r="AU139" s="36"/>
      <c r="AV139" s="36"/>
      <c r="AW139" s="36"/>
      <c r="AX139" s="36"/>
      <c r="AY139" s="36"/>
      <c r="AZ139" s="36"/>
      <c r="BA139" s="36"/>
      <c r="BB139" s="36"/>
      <c r="BC139" s="36"/>
      <c r="BD139" s="36"/>
      <c r="BE139" s="36"/>
      <c r="BF139" s="36"/>
      <c r="BG139" s="36"/>
      <c r="BH139" s="36"/>
      <c r="BI139" s="36"/>
      <c r="BJ139" s="36"/>
    </row>
    <row r="140" spans="1:62" ht="101.25" customHeight="1">
      <c r="A140" s="340"/>
      <c r="B140" s="339"/>
      <c r="C140" s="465"/>
      <c r="D140" s="466"/>
      <c r="E140" s="466"/>
      <c r="F140" s="467"/>
      <c r="G140" s="355"/>
      <c r="H140" s="409"/>
      <c r="I140" s="409"/>
      <c r="J140" s="415"/>
      <c r="K140" s="353"/>
      <c r="L140" s="341"/>
      <c r="M140" s="341"/>
      <c r="N140" s="342"/>
      <c r="O140" s="73"/>
      <c r="P140" s="36"/>
      <c r="Q140" s="36"/>
      <c r="R140" s="36"/>
      <c r="S140" s="36"/>
      <c r="T140" s="36"/>
      <c r="U140" s="36"/>
      <c r="V140" s="36"/>
      <c r="W140" s="36"/>
      <c r="X140" s="36"/>
      <c r="Y140" s="36"/>
      <c r="Z140" s="36"/>
      <c r="AA140" s="36"/>
      <c r="AB140" s="36"/>
      <c r="AC140" s="36"/>
      <c r="AD140" s="36"/>
      <c r="AE140" s="36"/>
      <c r="AF140" s="36"/>
      <c r="AG140" s="36"/>
      <c r="AH140" s="36"/>
      <c r="AI140" s="36"/>
      <c r="AJ140" s="36"/>
      <c r="AK140" s="36"/>
      <c r="AL140" s="36"/>
      <c r="AM140" s="36"/>
      <c r="AN140" s="36"/>
      <c r="AO140" s="36"/>
      <c r="AP140" s="36"/>
      <c r="AQ140" s="36"/>
      <c r="AR140" s="36"/>
      <c r="AS140" s="36"/>
      <c r="AT140" s="36"/>
      <c r="AU140" s="36"/>
      <c r="AV140" s="36"/>
      <c r="AW140" s="36"/>
      <c r="AX140" s="36"/>
      <c r="AY140" s="36"/>
      <c r="AZ140" s="36"/>
      <c r="BA140" s="36"/>
      <c r="BB140" s="36"/>
      <c r="BC140" s="36"/>
      <c r="BD140" s="36"/>
      <c r="BE140" s="36"/>
      <c r="BF140" s="36"/>
      <c r="BG140" s="36"/>
      <c r="BH140" s="36"/>
      <c r="BI140" s="36"/>
      <c r="BJ140" s="36"/>
    </row>
    <row r="141" spans="1:62">
      <c r="A141" s="340"/>
      <c r="B141" s="339"/>
      <c r="C141" s="356" t="s">
        <v>147</v>
      </c>
      <c r="D141" s="357"/>
      <c r="E141" s="357"/>
      <c r="F141" s="358"/>
      <c r="G141" s="218"/>
      <c r="H141" s="82"/>
      <c r="I141" s="82"/>
      <c r="J141" s="83"/>
      <c r="K141" s="118"/>
      <c r="L141" s="341"/>
      <c r="M141" s="341"/>
      <c r="N141" s="342"/>
      <c r="O141" s="73"/>
      <c r="P141" s="36"/>
      <c r="Q141" s="36"/>
      <c r="R141" s="115"/>
      <c r="S141" s="36"/>
      <c r="T141" s="36"/>
      <c r="U141" s="36"/>
      <c r="V141" s="36"/>
      <c r="W141" s="36"/>
      <c r="X141" s="36"/>
      <c r="Y141" s="36"/>
      <c r="Z141" s="36"/>
      <c r="AA141" s="36"/>
      <c r="AB141" s="36"/>
      <c r="AC141" s="36"/>
      <c r="AD141" s="36"/>
      <c r="AE141" s="36"/>
      <c r="AF141" s="36"/>
      <c r="AG141" s="36"/>
      <c r="AH141" s="36"/>
      <c r="AI141" s="36"/>
      <c r="AJ141" s="36"/>
      <c r="AK141" s="36"/>
      <c r="AL141" s="36"/>
      <c r="AM141" s="36"/>
      <c r="AN141" s="36"/>
      <c r="AO141" s="36"/>
      <c r="AP141" s="36"/>
      <c r="AQ141" s="36"/>
      <c r="AR141" s="36"/>
      <c r="AS141" s="36"/>
      <c r="AT141" s="36"/>
      <c r="AU141" s="36"/>
      <c r="AV141" s="36"/>
      <c r="AW141" s="36"/>
      <c r="AX141" s="36"/>
      <c r="AY141" s="36"/>
      <c r="AZ141" s="36"/>
      <c r="BA141" s="36"/>
      <c r="BB141" s="36"/>
      <c r="BC141" s="36"/>
      <c r="BD141" s="36"/>
      <c r="BE141" s="36"/>
      <c r="BF141" s="36"/>
      <c r="BG141" s="36"/>
      <c r="BH141" s="36"/>
      <c r="BI141" s="36"/>
      <c r="BJ141" s="36"/>
    </row>
    <row r="142" spans="1:62" ht="15.75" customHeight="1">
      <c r="A142" s="340"/>
      <c r="B142" s="339"/>
      <c r="C142" s="95" t="s">
        <v>146</v>
      </c>
      <c r="D142" s="96"/>
      <c r="E142" s="96"/>
      <c r="F142" s="97"/>
      <c r="G142" s="218">
        <v>2</v>
      </c>
      <c r="H142" s="82">
        <v>3.085</v>
      </c>
      <c r="I142" s="82"/>
      <c r="J142" s="83">
        <v>2.4</v>
      </c>
      <c r="K142" s="118">
        <f>J142*H142*G142</f>
        <v>14.808</v>
      </c>
      <c r="L142" s="341"/>
      <c r="M142" s="341"/>
      <c r="N142" s="342"/>
      <c r="O142" s="73"/>
      <c r="P142" s="36"/>
      <c r="Q142" s="36"/>
      <c r="R142" s="36"/>
      <c r="S142" s="36"/>
      <c r="T142" s="36"/>
      <c r="U142" s="36"/>
      <c r="V142" s="36"/>
      <c r="W142" s="36"/>
      <c r="X142" s="36"/>
      <c r="Y142" s="36"/>
      <c r="Z142" s="36"/>
      <c r="AA142" s="36"/>
      <c r="AB142" s="36"/>
      <c r="AC142" s="36"/>
      <c r="AD142" s="36"/>
      <c r="AE142" s="36"/>
      <c r="AF142" s="36"/>
      <c r="AG142" s="36"/>
      <c r="AH142" s="36"/>
      <c r="AI142" s="36"/>
      <c r="AJ142" s="36"/>
      <c r="AK142" s="36"/>
      <c r="AL142" s="36"/>
      <c r="AM142" s="36"/>
      <c r="AN142" s="36"/>
      <c r="AO142" s="36"/>
      <c r="AP142" s="36"/>
      <c r="AQ142" s="36"/>
      <c r="AR142" s="36"/>
      <c r="AS142" s="36"/>
      <c r="AT142" s="36"/>
      <c r="AU142" s="36"/>
      <c r="AV142" s="36"/>
      <c r="AW142" s="36"/>
      <c r="AX142" s="36"/>
      <c r="AY142" s="36"/>
      <c r="AZ142" s="36"/>
      <c r="BA142" s="36"/>
      <c r="BB142" s="36"/>
      <c r="BC142" s="36"/>
      <c r="BD142" s="36"/>
      <c r="BE142" s="36"/>
      <c r="BF142" s="36"/>
      <c r="BG142" s="36"/>
      <c r="BH142" s="36"/>
      <c r="BI142" s="36"/>
      <c r="BJ142" s="36"/>
    </row>
    <row r="143" spans="1:62" ht="15.75" customHeight="1">
      <c r="A143" s="340"/>
      <c r="B143" s="339"/>
      <c r="C143" s="95" t="s">
        <v>146</v>
      </c>
      <c r="D143" s="96"/>
      <c r="E143" s="96"/>
      <c r="F143" s="97"/>
      <c r="G143" s="218">
        <v>2</v>
      </c>
      <c r="H143" s="82">
        <v>0.6</v>
      </c>
      <c r="I143" s="82"/>
      <c r="J143" s="83">
        <v>2.4</v>
      </c>
      <c r="K143" s="118">
        <f t="shared" ref="K143:K147" si="14">J143*H143*G143</f>
        <v>2.88</v>
      </c>
      <c r="L143" s="341"/>
      <c r="M143" s="341"/>
      <c r="N143" s="342"/>
      <c r="O143" s="73"/>
      <c r="P143" s="36"/>
      <c r="Q143" s="36"/>
      <c r="R143" s="36"/>
      <c r="S143" s="36"/>
      <c r="T143" s="36"/>
      <c r="U143" s="36"/>
      <c r="V143" s="36"/>
      <c r="W143" s="36"/>
      <c r="X143" s="36"/>
      <c r="Y143" s="36"/>
      <c r="Z143" s="36"/>
      <c r="AA143" s="36"/>
      <c r="AB143" s="36"/>
      <c r="AC143" s="36"/>
      <c r="AD143" s="36"/>
      <c r="AE143" s="36"/>
      <c r="AF143" s="36"/>
      <c r="AG143" s="36"/>
      <c r="AH143" s="36"/>
      <c r="AI143" s="36"/>
      <c r="AJ143" s="36"/>
      <c r="AK143" s="36"/>
      <c r="AL143" s="36"/>
      <c r="AM143" s="36"/>
      <c r="AN143" s="36"/>
      <c r="AO143" s="36"/>
      <c r="AP143" s="36"/>
      <c r="AQ143" s="36"/>
      <c r="AR143" s="36"/>
      <c r="AS143" s="36"/>
      <c r="AT143" s="36"/>
      <c r="AU143" s="36"/>
      <c r="AV143" s="36"/>
      <c r="AW143" s="36"/>
      <c r="AX143" s="36"/>
      <c r="AY143" s="36"/>
      <c r="AZ143" s="36"/>
      <c r="BA143" s="36"/>
      <c r="BB143" s="36"/>
      <c r="BC143" s="36"/>
      <c r="BD143" s="36"/>
      <c r="BE143" s="36"/>
      <c r="BF143" s="36"/>
      <c r="BG143" s="36"/>
      <c r="BH143" s="36"/>
      <c r="BI143" s="36"/>
      <c r="BJ143" s="36"/>
    </row>
    <row r="144" spans="1:62" ht="15.75" customHeight="1">
      <c r="A144" s="340"/>
      <c r="B144" s="339"/>
      <c r="C144" s="95" t="s">
        <v>146</v>
      </c>
      <c r="D144" s="96"/>
      <c r="E144" s="96"/>
      <c r="F144" s="97"/>
      <c r="G144" s="218">
        <v>1</v>
      </c>
      <c r="H144" s="82">
        <v>0.15</v>
      </c>
      <c r="I144" s="82"/>
      <c r="J144" s="83">
        <v>2.4</v>
      </c>
      <c r="K144" s="118">
        <f t="shared" si="14"/>
        <v>0.36</v>
      </c>
      <c r="L144" s="341"/>
      <c r="M144" s="341"/>
      <c r="N144" s="342"/>
      <c r="O144" s="73"/>
      <c r="P144" s="36"/>
      <c r="Q144" s="36"/>
      <c r="R144" s="36"/>
      <c r="S144" s="36"/>
      <c r="T144" s="36"/>
      <c r="U144" s="36"/>
      <c r="V144" s="36"/>
      <c r="W144" s="36"/>
      <c r="X144" s="36"/>
      <c r="Y144" s="36"/>
      <c r="Z144" s="36"/>
      <c r="AA144" s="36"/>
      <c r="AB144" s="36"/>
      <c r="AC144" s="36"/>
      <c r="AD144" s="36"/>
      <c r="AE144" s="36"/>
      <c r="AF144" s="36"/>
      <c r="AG144" s="36"/>
      <c r="AH144" s="36"/>
      <c r="AI144" s="36"/>
      <c r="AJ144" s="36"/>
      <c r="AK144" s="36"/>
      <c r="AL144" s="36"/>
      <c r="AM144" s="36"/>
      <c r="AN144" s="36"/>
      <c r="AO144" s="36"/>
      <c r="AP144" s="36"/>
      <c r="AQ144" s="36"/>
      <c r="AR144" s="36"/>
      <c r="AS144" s="36"/>
      <c r="AT144" s="36"/>
      <c r="AU144" s="36"/>
      <c r="AV144" s="36"/>
      <c r="AW144" s="36"/>
      <c r="AX144" s="36"/>
      <c r="AY144" s="36"/>
      <c r="AZ144" s="36"/>
      <c r="BA144" s="36"/>
      <c r="BB144" s="36"/>
      <c r="BC144" s="36"/>
      <c r="BD144" s="36"/>
      <c r="BE144" s="36"/>
      <c r="BF144" s="36"/>
      <c r="BG144" s="36"/>
      <c r="BH144" s="36"/>
      <c r="BI144" s="36"/>
      <c r="BJ144" s="36"/>
    </row>
    <row r="145" spans="1:62" ht="15.75" customHeight="1">
      <c r="A145" s="340"/>
      <c r="B145" s="339"/>
      <c r="C145" s="95" t="s">
        <v>146</v>
      </c>
      <c r="D145" s="96"/>
      <c r="E145" s="96"/>
      <c r="F145" s="97"/>
      <c r="G145" s="218">
        <v>2</v>
      </c>
      <c r="H145" s="82">
        <v>1.9550000000000001</v>
      </c>
      <c r="I145" s="82"/>
      <c r="J145" s="83">
        <v>2.4</v>
      </c>
      <c r="K145" s="118">
        <f t="shared" si="14"/>
        <v>9.3840000000000003</v>
      </c>
      <c r="L145" s="341"/>
      <c r="M145" s="341"/>
      <c r="N145" s="342"/>
      <c r="O145" s="73"/>
      <c r="P145" s="36"/>
      <c r="Q145" s="36"/>
      <c r="R145" s="36"/>
      <c r="S145" s="36"/>
      <c r="T145" s="36"/>
      <c r="U145" s="36"/>
      <c r="V145" s="36"/>
      <c r="W145" s="36"/>
      <c r="X145" s="36"/>
      <c r="Y145" s="36"/>
      <c r="Z145" s="36"/>
      <c r="AA145" s="36"/>
      <c r="AB145" s="36"/>
      <c r="AC145" s="36"/>
      <c r="AD145" s="36"/>
      <c r="AE145" s="36"/>
      <c r="AF145" s="36"/>
      <c r="AG145" s="36"/>
      <c r="AH145" s="36"/>
      <c r="AI145" s="36"/>
      <c r="AJ145" s="36"/>
      <c r="AK145" s="36"/>
      <c r="AL145" s="36"/>
      <c r="AM145" s="36"/>
      <c r="AN145" s="36"/>
      <c r="AO145" s="36"/>
      <c r="AP145" s="36"/>
      <c r="AQ145" s="36"/>
      <c r="AR145" s="36"/>
      <c r="AS145" s="36"/>
      <c r="AT145" s="36"/>
      <c r="AU145" s="36"/>
      <c r="AV145" s="36"/>
      <c r="AW145" s="36"/>
      <c r="AX145" s="36"/>
      <c r="AY145" s="36"/>
      <c r="AZ145" s="36"/>
      <c r="BA145" s="36"/>
      <c r="BB145" s="36"/>
      <c r="BC145" s="36"/>
      <c r="BD145" s="36"/>
      <c r="BE145" s="36"/>
      <c r="BF145" s="36"/>
      <c r="BG145" s="36"/>
      <c r="BH145" s="36"/>
      <c r="BI145" s="36"/>
      <c r="BJ145" s="36"/>
    </row>
    <row r="146" spans="1:62" ht="15.75" customHeight="1">
      <c r="A146" s="340"/>
      <c r="B146" s="339"/>
      <c r="C146" s="95" t="s">
        <v>146</v>
      </c>
      <c r="D146" s="96"/>
      <c r="E146" s="96"/>
      <c r="F146" s="97"/>
      <c r="G146" s="218">
        <v>2</v>
      </c>
      <c r="H146" s="82">
        <v>1.8</v>
      </c>
      <c r="I146" s="82"/>
      <c r="J146" s="83">
        <v>2.4</v>
      </c>
      <c r="K146" s="118">
        <f t="shared" si="14"/>
        <v>8.64</v>
      </c>
      <c r="L146" s="341"/>
      <c r="M146" s="341"/>
      <c r="N146" s="342"/>
      <c r="O146" s="73"/>
      <c r="P146" s="36"/>
      <c r="Q146" s="36"/>
      <c r="R146" s="36"/>
      <c r="S146" s="36"/>
      <c r="T146" s="36"/>
      <c r="U146" s="36"/>
      <c r="V146" s="36"/>
      <c r="W146" s="36"/>
      <c r="X146" s="36"/>
      <c r="Y146" s="36"/>
      <c r="Z146" s="36"/>
      <c r="AA146" s="36"/>
      <c r="AB146" s="36"/>
      <c r="AC146" s="36"/>
      <c r="AD146" s="36"/>
      <c r="AE146" s="36"/>
      <c r="AF146" s="36"/>
      <c r="AG146" s="36"/>
      <c r="AH146" s="36"/>
      <c r="AI146" s="36"/>
      <c r="AJ146" s="36"/>
      <c r="AK146" s="36"/>
      <c r="AL146" s="36"/>
      <c r="AM146" s="36"/>
      <c r="AN146" s="36"/>
      <c r="AO146" s="36"/>
      <c r="AP146" s="36"/>
      <c r="AQ146" s="36"/>
      <c r="AR146" s="36"/>
      <c r="AS146" s="36"/>
      <c r="AT146" s="36"/>
      <c r="AU146" s="36"/>
      <c r="AV146" s="36"/>
      <c r="AW146" s="36"/>
      <c r="AX146" s="36"/>
      <c r="AY146" s="36"/>
      <c r="AZ146" s="36"/>
      <c r="BA146" s="36"/>
      <c r="BB146" s="36"/>
      <c r="BC146" s="36"/>
      <c r="BD146" s="36"/>
      <c r="BE146" s="36"/>
      <c r="BF146" s="36"/>
      <c r="BG146" s="36"/>
      <c r="BH146" s="36"/>
      <c r="BI146" s="36"/>
      <c r="BJ146" s="36"/>
    </row>
    <row r="147" spans="1:62" ht="15.75" customHeight="1">
      <c r="A147" s="228"/>
      <c r="B147" s="172"/>
      <c r="C147" s="95" t="s">
        <v>146</v>
      </c>
      <c r="D147" s="96"/>
      <c r="E147" s="96"/>
      <c r="F147" s="97"/>
      <c r="G147" s="218">
        <v>2</v>
      </c>
      <c r="H147" s="82">
        <v>1</v>
      </c>
      <c r="I147" s="82"/>
      <c r="J147" s="83">
        <v>2.4</v>
      </c>
      <c r="K147" s="118">
        <f t="shared" si="14"/>
        <v>4.8</v>
      </c>
      <c r="L147" s="231"/>
      <c r="M147" s="231"/>
      <c r="N147" s="297"/>
      <c r="O147" s="73"/>
      <c r="P147" s="36"/>
      <c r="Q147" s="36"/>
      <c r="R147" s="36"/>
      <c r="S147" s="36"/>
      <c r="T147" s="36"/>
      <c r="U147" s="36"/>
      <c r="V147" s="36"/>
      <c r="W147" s="36"/>
      <c r="X147" s="36"/>
      <c r="Y147" s="36"/>
      <c r="Z147" s="36"/>
      <c r="AA147" s="36"/>
      <c r="AB147" s="36"/>
      <c r="AC147" s="36"/>
      <c r="AD147" s="36"/>
      <c r="AE147" s="36"/>
      <c r="AF147" s="36"/>
      <c r="AG147" s="36"/>
      <c r="AH147" s="36"/>
      <c r="AI147" s="36"/>
      <c r="AJ147" s="36"/>
      <c r="AK147" s="36"/>
      <c r="AL147" s="36"/>
      <c r="AM147" s="36"/>
      <c r="AN147" s="36"/>
      <c r="AO147" s="36"/>
      <c r="AP147" s="36"/>
      <c r="AQ147" s="36"/>
      <c r="AR147" s="36"/>
      <c r="AS147" s="36"/>
      <c r="AT147" s="36"/>
      <c r="AU147" s="36"/>
      <c r="AV147" s="36"/>
      <c r="AW147" s="36"/>
      <c r="AX147" s="36"/>
      <c r="AY147" s="36"/>
      <c r="AZ147" s="36"/>
      <c r="BA147" s="36"/>
      <c r="BB147" s="36"/>
      <c r="BC147" s="36"/>
      <c r="BD147" s="36"/>
      <c r="BE147" s="36"/>
      <c r="BF147" s="36"/>
      <c r="BG147" s="36"/>
      <c r="BH147" s="36"/>
      <c r="BI147" s="36"/>
      <c r="BJ147" s="36"/>
    </row>
    <row r="148" spans="1:62" ht="15.75" customHeight="1">
      <c r="A148" s="228"/>
      <c r="B148" s="172"/>
      <c r="C148" s="356" t="s">
        <v>148</v>
      </c>
      <c r="D148" s="357"/>
      <c r="E148" s="357"/>
      <c r="F148" s="358"/>
      <c r="G148" s="218"/>
      <c r="H148" s="82"/>
      <c r="I148" s="82"/>
      <c r="J148" s="83"/>
      <c r="K148" s="118"/>
      <c r="L148" s="231"/>
      <c r="M148" s="231"/>
      <c r="N148" s="297"/>
      <c r="O148" s="73"/>
      <c r="P148" s="36"/>
      <c r="Q148" s="36"/>
      <c r="R148" s="36"/>
      <c r="S148" s="36"/>
      <c r="T148" s="36"/>
      <c r="U148" s="36"/>
      <c r="V148" s="36"/>
      <c r="W148" s="36"/>
      <c r="X148" s="36"/>
      <c r="Y148" s="36"/>
      <c r="Z148" s="36"/>
      <c r="AA148" s="36"/>
      <c r="AB148" s="36"/>
      <c r="AC148" s="36"/>
      <c r="AD148" s="36"/>
      <c r="AE148" s="36"/>
      <c r="AF148" s="36"/>
      <c r="AG148" s="36"/>
      <c r="AH148" s="36"/>
      <c r="AI148" s="36"/>
      <c r="AJ148" s="36"/>
      <c r="AK148" s="36"/>
      <c r="AL148" s="36"/>
      <c r="AM148" s="36"/>
      <c r="AN148" s="36"/>
      <c r="AO148" s="36"/>
      <c r="AP148" s="36"/>
      <c r="AQ148" s="36"/>
      <c r="AR148" s="36"/>
      <c r="AS148" s="36"/>
      <c r="AT148" s="36"/>
      <c r="AU148" s="36"/>
      <c r="AV148" s="36"/>
      <c r="AW148" s="36"/>
      <c r="AX148" s="36"/>
      <c r="AY148" s="36"/>
      <c r="AZ148" s="36"/>
      <c r="BA148" s="36"/>
      <c r="BB148" s="36"/>
      <c r="BC148" s="36"/>
      <c r="BD148" s="36"/>
      <c r="BE148" s="36"/>
      <c r="BF148" s="36"/>
      <c r="BG148" s="36"/>
      <c r="BH148" s="36"/>
      <c r="BI148" s="36"/>
      <c r="BJ148" s="36"/>
    </row>
    <row r="149" spans="1:62" ht="15.75" customHeight="1">
      <c r="A149" s="228"/>
      <c r="B149" s="172"/>
      <c r="C149" s="356" t="s">
        <v>146</v>
      </c>
      <c r="D149" s="357"/>
      <c r="E149" s="357"/>
      <c r="F149" s="358"/>
      <c r="G149" s="218">
        <v>2</v>
      </c>
      <c r="H149" s="82">
        <v>1.7</v>
      </c>
      <c r="I149" s="82"/>
      <c r="J149" s="83">
        <v>2.4</v>
      </c>
      <c r="K149" s="118">
        <f t="shared" ref="K149:K150" si="15">J149*H149*G149</f>
        <v>8.16</v>
      </c>
      <c r="L149" s="231"/>
      <c r="M149" s="231"/>
      <c r="N149" s="297"/>
      <c r="O149" s="73"/>
      <c r="P149" s="36"/>
      <c r="Q149" s="36"/>
      <c r="R149" s="36"/>
      <c r="S149" s="36"/>
      <c r="T149" s="36"/>
      <c r="U149" s="36"/>
      <c r="V149" s="36"/>
      <c r="W149" s="36"/>
      <c r="X149" s="36"/>
      <c r="Y149" s="36"/>
      <c r="Z149" s="36"/>
      <c r="AA149" s="36"/>
      <c r="AB149" s="36"/>
      <c r="AC149" s="36"/>
      <c r="AD149" s="36"/>
      <c r="AE149" s="36"/>
      <c r="AF149" s="36"/>
      <c r="AG149" s="36"/>
      <c r="AH149" s="36"/>
      <c r="AI149" s="36"/>
      <c r="AJ149" s="36"/>
      <c r="AK149" s="36"/>
      <c r="AL149" s="36"/>
      <c r="AM149" s="36"/>
      <c r="AN149" s="36"/>
      <c r="AO149" s="36"/>
      <c r="AP149" s="36"/>
      <c r="AQ149" s="36"/>
      <c r="AR149" s="36"/>
      <c r="AS149" s="36"/>
      <c r="AT149" s="36"/>
      <c r="AU149" s="36"/>
      <c r="AV149" s="36"/>
      <c r="AW149" s="36"/>
      <c r="AX149" s="36"/>
      <c r="AY149" s="36"/>
      <c r="AZ149" s="36"/>
      <c r="BA149" s="36"/>
      <c r="BB149" s="36"/>
      <c r="BC149" s="36"/>
      <c r="BD149" s="36"/>
      <c r="BE149" s="36"/>
      <c r="BF149" s="36"/>
      <c r="BG149" s="36"/>
      <c r="BH149" s="36"/>
      <c r="BI149" s="36"/>
      <c r="BJ149" s="36"/>
    </row>
    <row r="150" spans="1:62" ht="15.75" customHeight="1">
      <c r="A150" s="228"/>
      <c r="B150" s="172"/>
      <c r="C150" s="356" t="s">
        <v>146</v>
      </c>
      <c r="D150" s="357"/>
      <c r="E150" s="357"/>
      <c r="F150" s="358"/>
      <c r="G150" s="218">
        <v>2</v>
      </c>
      <c r="H150" s="82">
        <v>1.9</v>
      </c>
      <c r="I150" s="82"/>
      <c r="J150" s="83">
        <v>2.4</v>
      </c>
      <c r="K150" s="118">
        <f t="shared" si="15"/>
        <v>9.1199999999999992</v>
      </c>
      <c r="L150" s="231"/>
      <c r="M150" s="231"/>
      <c r="N150" s="297"/>
      <c r="O150" s="73"/>
      <c r="P150" s="36"/>
      <c r="Q150" s="36"/>
      <c r="R150" s="36"/>
      <c r="S150" s="36"/>
      <c r="T150" s="36"/>
      <c r="U150" s="36"/>
      <c r="V150" s="36"/>
      <c r="W150" s="36"/>
      <c r="X150" s="36"/>
      <c r="Y150" s="36"/>
      <c r="Z150" s="36"/>
      <c r="AA150" s="36"/>
      <c r="AB150" s="36"/>
      <c r="AC150" s="36"/>
      <c r="AD150" s="36"/>
      <c r="AE150" s="36"/>
      <c r="AF150" s="36"/>
      <c r="AG150" s="36"/>
      <c r="AH150" s="36"/>
      <c r="AI150" s="36"/>
      <c r="AJ150" s="36"/>
      <c r="AK150" s="36"/>
      <c r="AL150" s="36"/>
      <c r="AM150" s="36"/>
      <c r="AN150" s="36"/>
      <c r="AO150" s="36"/>
      <c r="AP150" s="36"/>
      <c r="AQ150" s="36"/>
      <c r="AR150" s="36"/>
      <c r="AS150" s="36"/>
      <c r="AT150" s="36"/>
      <c r="AU150" s="36"/>
      <c r="AV150" s="36"/>
      <c r="AW150" s="36"/>
      <c r="AX150" s="36"/>
      <c r="AY150" s="36"/>
      <c r="AZ150" s="36"/>
      <c r="BA150" s="36"/>
      <c r="BB150" s="36"/>
      <c r="BC150" s="36"/>
      <c r="BD150" s="36"/>
      <c r="BE150" s="36"/>
      <c r="BF150" s="36"/>
      <c r="BG150" s="36"/>
      <c r="BH150" s="36"/>
      <c r="BI150" s="36"/>
      <c r="BJ150" s="36"/>
    </row>
    <row r="151" spans="1:62" ht="15.75" customHeight="1">
      <c r="A151" s="228"/>
      <c r="B151" s="172"/>
      <c r="C151" s="356" t="s">
        <v>22</v>
      </c>
      <c r="D151" s="357"/>
      <c r="E151" s="357"/>
      <c r="F151" s="358"/>
      <c r="G151" s="218"/>
      <c r="H151" s="82"/>
      <c r="I151" s="82"/>
      <c r="J151" s="83"/>
      <c r="K151" s="118"/>
      <c r="L151" s="231"/>
      <c r="M151" s="231"/>
      <c r="N151" s="297"/>
      <c r="O151" s="73"/>
      <c r="P151" s="36"/>
      <c r="Q151" s="36"/>
      <c r="R151" s="36"/>
      <c r="S151" s="36"/>
      <c r="T151" s="36"/>
      <c r="U151" s="36"/>
      <c r="V151" s="36"/>
      <c r="W151" s="36"/>
      <c r="X151" s="36"/>
      <c r="Y151" s="36"/>
      <c r="Z151" s="36"/>
      <c r="AA151" s="36"/>
      <c r="AB151" s="36"/>
      <c r="AC151" s="36"/>
      <c r="AD151" s="36"/>
      <c r="AE151" s="36"/>
      <c r="AF151" s="36"/>
      <c r="AG151" s="36"/>
      <c r="AH151" s="36"/>
      <c r="AI151" s="36"/>
      <c r="AJ151" s="36"/>
      <c r="AK151" s="36"/>
      <c r="AL151" s="36"/>
      <c r="AM151" s="36"/>
      <c r="AN151" s="36"/>
      <c r="AO151" s="36"/>
      <c r="AP151" s="36"/>
      <c r="AQ151" s="36"/>
      <c r="AR151" s="36"/>
      <c r="AS151" s="36"/>
      <c r="AT151" s="36"/>
      <c r="AU151" s="36"/>
      <c r="AV151" s="36"/>
      <c r="AW151" s="36"/>
      <c r="AX151" s="36"/>
      <c r="AY151" s="36"/>
      <c r="AZ151" s="36"/>
      <c r="BA151" s="36"/>
      <c r="BB151" s="36"/>
      <c r="BC151" s="36"/>
      <c r="BD151" s="36"/>
      <c r="BE151" s="36"/>
      <c r="BF151" s="36"/>
      <c r="BG151" s="36"/>
      <c r="BH151" s="36"/>
      <c r="BI151" s="36"/>
      <c r="BJ151" s="36"/>
    </row>
    <row r="152" spans="1:62" ht="15.75" customHeight="1">
      <c r="A152" s="228"/>
      <c r="B152" s="172"/>
      <c r="C152" s="95" t="s">
        <v>149</v>
      </c>
      <c r="D152" s="96"/>
      <c r="E152" s="96"/>
      <c r="F152" s="97"/>
      <c r="G152" s="218">
        <v>-2</v>
      </c>
      <c r="H152" s="82">
        <f>0.85-0.3</f>
        <v>0.55000000000000004</v>
      </c>
      <c r="I152" s="82"/>
      <c r="J152" s="83">
        <f>2.1-0.15</f>
        <v>1.9500000000000002</v>
      </c>
      <c r="K152" s="118">
        <f t="shared" ref="K152:K153" si="16">J152*H152*G152</f>
        <v>-2.1450000000000005</v>
      </c>
      <c r="L152" s="231"/>
      <c r="M152" s="231"/>
      <c r="N152" s="297"/>
      <c r="O152" s="73"/>
      <c r="P152" s="36"/>
      <c r="Q152" s="36"/>
      <c r="R152" s="36"/>
      <c r="S152" s="36"/>
      <c r="T152" s="36"/>
      <c r="U152" s="36"/>
      <c r="V152" s="36"/>
      <c r="W152" s="36"/>
      <c r="X152" s="36"/>
      <c r="Y152" s="36"/>
      <c r="Z152" s="36"/>
      <c r="AA152" s="36"/>
      <c r="AB152" s="36"/>
      <c r="AC152" s="36"/>
      <c r="AD152" s="36"/>
      <c r="AE152" s="36"/>
      <c r="AF152" s="36"/>
      <c r="AG152" s="36"/>
      <c r="AH152" s="36"/>
      <c r="AI152" s="36"/>
      <c r="AJ152" s="36"/>
      <c r="AK152" s="36"/>
      <c r="AL152" s="36"/>
      <c r="AM152" s="36"/>
      <c r="AN152" s="36"/>
      <c r="AO152" s="36"/>
      <c r="AP152" s="36"/>
      <c r="AQ152" s="36"/>
      <c r="AR152" s="36"/>
      <c r="AS152" s="36"/>
      <c r="AT152" s="36"/>
      <c r="AU152" s="36"/>
      <c r="AV152" s="36"/>
      <c r="AW152" s="36"/>
      <c r="AX152" s="36"/>
      <c r="AY152" s="36"/>
      <c r="AZ152" s="36"/>
      <c r="BA152" s="36"/>
      <c r="BB152" s="36"/>
      <c r="BC152" s="36"/>
      <c r="BD152" s="36"/>
      <c r="BE152" s="36"/>
      <c r="BF152" s="36"/>
      <c r="BG152" s="36"/>
      <c r="BH152" s="36"/>
      <c r="BI152" s="36"/>
      <c r="BJ152" s="36"/>
    </row>
    <row r="153" spans="1:62" ht="15.75" customHeight="1">
      <c r="A153" s="228"/>
      <c r="B153" s="172"/>
      <c r="C153" s="95" t="s">
        <v>149</v>
      </c>
      <c r="D153" s="96"/>
      <c r="E153" s="96"/>
      <c r="F153" s="97"/>
      <c r="G153" s="218">
        <v>-1</v>
      </c>
      <c r="H153" s="82">
        <f>0.75-0.3</f>
        <v>0.45</v>
      </c>
      <c r="I153" s="82"/>
      <c r="J153" s="83">
        <f>2.1-0.15</f>
        <v>1.9500000000000002</v>
      </c>
      <c r="K153" s="118">
        <f t="shared" si="16"/>
        <v>-0.87750000000000006</v>
      </c>
      <c r="L153" s="231"/>
      <c r="M153" s="231"/>
      <c r="N153" s="297"/>
      <c r="O153" s="73"/>
      <c r="P153" s="36"/>
      <c r="Q153" s="36"/>
      <c r="R153" s="36"/>
      <c r="S153" s="36"/>
      <c r="T153" s="36"/>
      <c r="U153" s="36"/>
      <c r="V153" s="36"/>
      <c r="W153" s="36"/>
      <c r="X153" s="36"/>
      <c r="Y153" s="36"/>
      <c r="Z153" s="36"/>
      <c r="AA153" s="36"/>
      <c r="AB153" s="36"/>
      <c r="AC153" s="36"/>
      <c r="AD153" s="36"/>
      <c r="AE153" s="36"/>
      <c r="AF153" s="36"/>
      <c r="AG153" s="36"/>
      <c r="AH153" s="36"/>
      <c r="AI153" s="36"/>
      <c r="AJ153" s="36"/>
      <c r="AK153" s="36"/>
      <c r="AL153" s="36"/>
      <c r="AM153" s="36"/>
      <c r="AN153" s="36"/>
      <c r="AO153" s="36"/>
      <c r="AP153" s="36"/>
      <c r="AQ153" s="36"/>
      <c r="AR153" s="36"/>
      <c r="AS153" s="36"/>
      <c r="AT153" s="36"/>
      <c r="AU153" s="36"/>
      <c r="AV153" s="36"/>
      <c r="AW153" s="36"/>
      <c r="AX153" s="36"/>
      <c r="AY153" s="36"/>
      <c r="AZ153" s="36"/>
      <c r="BA153" s="36"/>
      <c r="BB153" s="36"/>
      <c r="BC153" s="36"/>
      <c r="BD153" s="36"/>
      <c r="BE153" s="36"/>
      <c r="BF153" s="36"/>
      <c r="BG153" s="36"/>
      <c r="BH153" s="36"/>
      <c r="BI153" s="36"/>
      <c r="BJ153" s="36"/>
    </row>
    <row r="154" spans="1:62">
      <c r="A154" s="229"/>
      <c r="B154" s="90"/>
      <c r="C154" s="356" t="s">
        <v>16</v>
      </c>
      <c r="D154" s="357"/>
      <c r="E154" s="357"/>
      <c r="F154" s="358"/>
      <c r="G154" s="218"/>
      <c r="H154" s="82"/>
      <c r="I154" s="82"/>
      <c r="J154" s="83"/>
      <c r="K154" s="114">
        <f>SUM(K141:K153)</f>
        <v>55.129499999999993</v>
      </c>
      <c r="L154" s="116">
        <v>686</v>
      </c>
      <c r="M154" s="112" t="s">
        <v>15</v>
      </c>
      <c r="N154" s="300">
        <f>L154*K154</f>
        <v>37818.836999999992</v>
      </c>
      <c r="O154" s="73"/>
      <c r="P154" s="36"/>
      <c r="Q154" s="36"/>
      <c r="R154" s="36"/>
      <c r="S154" s="36"/>
      <c r="T154" s="36"/>
      <c r="U154" s="36"/>
      <c r="V154" s="36"/>
      <c r="W154" s="36"/>
      <c r="X154" s="36"/>
      <c r="Y154" s="36"/>
      <c r="Z154" s="36"/>
      <c r="AA154" s="36"/>
      <c r="AB154" s="36"/>
      <c r="AC154" s="36"/>
      <c r="AD154" s="36"/>
      <c r="AE154" s="36"/>
      <c r="AF154" s="36"/>
      <c r="AG154" s="36"/>
      <c r="AH154" s="36"/>
      <c r="AI154" s="36"/>
      <c r="AJ154" s="36"/>
      <c r="AK154" s="36"/>
      <c r="AL154" s="36"/>
      <c r="AM154" s="36"/>
      <c r="AN154" s="36"/>
      <c r="AO154" s="36"/>
      <c r="AP154" s="36"/>
      <c r="AQ154" s="36"/>
      <c r="AR154" s="36"/>
      <c r="AS154" s="36"/>
      <c r="AT154" s="36"/>
      <c r="AU154" s="36"/>
      <c r="AV154" s="36"/>
      <c r="AW154" s="36"/>
      <c r="AX154" s="36"/>
      <c r="AY154" s="36"/>
      <c r="AZ154" s="36"/>
      <c r="BA154" s="36"/>
      <c r="BB154" s="36"/>
      <c r="BC154" s="36"/>
      <c r="BD154" s="36"/>
      <c r="BE154" s="36"/>
      <c r="BF154" s="36"/>
      <c r="BG154" s="36"/>
      <c r="BH154" s="36"/>
      <c r="BI154" s="36"/>
      <c r="BJ154" s="36"/>
    </row>
    <row r="155" spans="1:62">
      <c r="A155" s="110"/>
      <c r="B155" s="81"/>
      <c r="C155" s="95"/>
      <c r="D155" s="96"/>
      <c r="E155" s="96"/>
      <c r="F155" s="97"/>
      <c r="G155" s="224"/>
      <c r="H155" s="82"/>
      <c r="I155" s="82"/>
      <c r="J155" s="83"/>
      <c r="K155" s="114"/>
      <c r="L155" s="111"/>
      <c r="M155" s="70"/>
      <c r="N155" s="312"/>
      <c r="O155" s="73"/>
      <c r="P155" s="36"/>
      <c r="Q155" s="36"/>
      <c r="R155" s="115"/>
      <c r="S155" s="36"/>
      <c r="T155" s="36"/>
      <c r="U155" s="36"/>
      <c r="V155" s="36"/>
      <c r="W155" s="36"/>
      <c r="X155" s="36"/>
      <c r="Y155" s="36"/>
      <c r="Z155" s="36"/>
      <c r="AA155" s="36"/>
      <c r="AB155" s="36"/>
      <c r="AC155" s="36"/>
      <c r="AD155" s="36"/>
      <c r="AE155" s="36"/>
      <c r="AF155" s="36"/>
      <c r="AG155" s="36"/>
      <c r="AH155" s="36"/>
      <c r="AI155" s="36"/>
      <c r="AJ155" s="36"/>
      <c r="AK155" s="36"/>
      <c r="AL155" s="36"/>
      <c r="AM155" s="36"/>
      <c r="AN155" s="36"/>
      <c r="AO155" s="36"/>
      <c r="AP155" s="36"/>
      <c r="AQ155" s="36"/>
      <c r="AR155" s="36"/>
      <c r="AS155" s="36"/>
      <c r="AT155" s="36"/>
      <c r="AU155" s="36"/>
      <c r="AV155" s="36"/>
      <c r="AW155" s="36"/>
      <c r="AX155" s="36"/>
      <c r="AY155" s="36"/>
      <c r="AZ155" s="36"/>
      <c r="BA155" s="36"/>
      <c r="BB155" s="36"/>
      <c r="BC155" s="36"/>
      <c r="BD155" s="36"/>
      <c r="BE155" s="36"/>
      <c r="BF155" s="36"/>
      <c r="BG155" s="36"/>
      <c r="BH155" s="36"/>
      <c r="BI155" s="36"/>
      <c r="BJ155" s="36"/>
    </row>
    <row r="156" spans="1:62" ht="55.5" customHeight="1">
      <c r="A156" s="345">
        <v>16</v>
      </c>
      <c r="B156" s="354" t="s">
        <v>180</v>
      </c>
      <c r="C156" s="462" t="s">
        <v>274</v>
      </c>
      <c r="D156" s="463"/>
      <c r="E156" s="463"/>
      <c r="F156" s="464"/>
      <c r="G156" s="354"/>
      <c r="H156" s="408"/>
      <c r="I156" s="408"/>
      <c r="J156" s="414"/>
      <c r="K156" s="351"/>
      <c r="L156" s="443">
        <v>3413</v>
      </c>
      <c r="M156" s="351" t="s">
        <v>15</v>
      </c>
      <c r="N156" s="390">
        <f>L156*K165</f>
        <v>70734.425000000003</v>
      </c>
      <c r="O156" s="73"/>
      <c r="P156" s="36"/>
      <c r="Q156" s="115"/>
      <c r="R156" s="36"/>
      <c r="S156" s="36"/>
      <c r="T156" s="36"/>
      <c r="U156" s="36"/>
      <c r="V156" s="36"/>
      <c r="W156" s="36"/>
      <c r="X156" s="36"/>
      <c r="Y156" s="36"/>
      <c r="Z156" s="36"/>
      <c r="AA156" s="36"/>
      <c r="AB156" s="36"/>
      <c r="AC156" s="36"/>
      <c r="AD156" s="36"/>
      <c r="AE156" s="36"/>
      <c r="AF156" s="36"/>
      <c r="AG156" s="36"/>
      <c r="AH156" s="36"/>
      <c r="AI156" s="36"/>
      <c r="AJ156" s="36"/>
      <c r="AK156" s="36"/>
      <c r="AL156" s="36"/>
      <c r="AM156" s="36"/>
      <c r="AN156" s="36"/>
      <c r="AO156" s="36"/>
      <c r="AP156" s="36"/>
      <c r="AQ156" s="36"/>
      <c r="AR156" s="36"/>
      <c r="AS156" s="36"/>
      <c r="AT156" s="36"/>
      <c r="AU156" s="36"/>
      <c r="AV156" s="36"/>
      <c r="AW156" s="36"/>
      <c r="AX156" s="36"/>
      <c r="AY156" s="36"/>
      <c r="AZ156" s="36"/>
      <c r="BA156" s="36"/>
      <c r="BB156" s="36"/>
      <c r="BC156" s="36"/>
      <c r="BD156" s="36"/>
      <c r="BE156" s="36"/>
      <c r="BF156" s="36"/>
      <c r="BG156" s="36"/>
      <c r="BH156" s="36"/>
      <c r="BI156" s="36"/>
      <c r="BJ156" s="36"/>
    </row>
    <row r="157" spans="1:62" ht="48.75" customHeight="1">
      <c r="A157" s="346"/>
      <c r="B157" s="359"/>
      <c r="C157" s="465"/>
      <c r="D157" s="466"/>
      <c r="E157" s="466"/>
      <c r="F157" s="467"/>
      <c r="G157" s="355"/>
      <c r="H157" s="409"/>
      <c r="I157" s="409"/>
      <c r="J157" s="415"/>
      <c r="K157" s="353"/>
      <c r="L157" s="444"/>
      <c r="M157" s="352"/>
      <c r="N157" s="391"/>
      <c r="O157" s="73"/>
      <c r="P157" s="36"/>
      <c r="Q157" s="36"/>
      <c r="R157" s="36"/>
      <c r="S157" s="36"/>
      <c r="T157" s="36"/>
      <c r="U157" s="36"/>
      <c r="V157" s="36"/>
      <c r="W157" s="36"/>
      <c r="X157" s="36"/>
      <c r="Y157" s="36"/>
      <c r="Z157" s="36"/>
      <c r="AA157" s="36"/>
      <c r="AB157" s="36"/>
      <c r="AC157" s="36"/>
      <c r="AD157" s="36"/>
      <c r="AE157" s="36"/>
      <c r="AF157" s="36"/>
      <c r="AG157" s="36"/>
      <c r="AH157" s="36"/>
      <c r="AI157" s="36"/>
      <c r="AJ157" s="36"/>
      <c r="AK157" s="36"/>
      <c r="AL157" s="36"/>
      <c r="AM157" s="36"/>
      <c r="AN157" s="36"/>
      <c r="AO157" s="36"/>
      <c r="AP157" s="36"/>
      <c r="AQ157" s="36"/>
      <c r="AR157" s="36"/>
      <c r="AS157" s="36"/>
      <c r="AT157" s="36"/>
      <c r="AU157" s="36"/>
      <c r="AV157" s="36"/>
      <c r="AW157" s="36"/>
      <c r="AX157" s="36"/>
      <c r="AY157" s="36"/>
      <c r="AZ157" s="36"/>
      <c r="BA157" s="36"/>
      <c r="BB157" s="36"/>
      <c r="BC157" s="36"/>
      <c r="BD157" s="36"/>
      <c r="BE157" s="36"/>
      <c r="BF157" s="36"/>
      <c r="BG157" s="36"/>
      <c r="BH157" s="36"/>
      <c r="BI157" s="36"/>
      <c r="BJ157" s="36"/>
    </row>
    <row r="158" spans="1:62">
      <c r="A158" s="346"/>
      <c r="B158" s="359"/>
      <c r="C158" s="459" t="s">
        <v>146</v>
      </c>
      <c r="D158" s="460"/>
      <c r="E158" s="460"/>
      <c r="F158" s="461"/>
      <c r="G158" s="218"/>
      <c r="H158" s="82"/>
      <c r="I158" s="82"/>
      <c r="J158" s="83"/>
      <c r="K158" s="118"/>
      <c r="L158" s="444"/>
      <c r="M158" s="352"/>
      <c r="N158" s="391"/>
      <c r="O158" s="73"/>
      <c r="P158" s="36"/>
      <c r="Q158" s="36"/>
      <c r="R158" s="36"/>
      <c r="S158" s="36"/>
      <c r="T158" s="36"/>
      <c r="U158" s="36"/>
      <c r="V158" s="36"/>
      <c r="W158" s="36"/>
      <c r="X158" s="36"/>
      <c r="Y158" s="36"/>
      <c r="Z158" s="36"/>
      <c r="AA158" s="36"/>
      <c r="AB158" s="36"/>
      <c r="AC158" s="36"/>
      <c r="AD158" s="36"/>
      <c r="AE158" s="36"/>
      <c r="AF158" s="36"/>
      <c r="AG158" s="36"/>
      <c r="AH158" s="36"/>
      <c r="AI158" s="36"/>
      <c r="AJ158" s="36"/>
      <c r="AK158" s="36"/>
      <c r="AL158" s="36"/>
      <c r="AM158" s="36"/>
      <c r="AN158" s="36"/>
      <c r="AO158" s="36"/>
      <c r="AP158" s="36"/>
      <c r="AQ158" s="36"/>
      <c r="AR158" s="36"/>
      <c r="AS158" s="36"/>
      <c r="AT158" s="36"/>
      <c r="AU158" s="36"/>
      <c r="AV158" s="36"/>
      <c r="AW158" s="36"/>
      <c r="AX158" s="36"/>
      <c r="AY158" s="36"/>
      <c r="AZ158" s="36"/>
      <c r="BA158" s="36"/>
      <c r="BB158" s="36"/>
      <c r="BC158" s="36"/>
      <c r="BD158" s="36"/>
      <c r="BE158" s="36"/>
      <c r="BF158" s="36"/>
      <c r="BG158" s="36"/>
      <c r="BH158" s="36"/>
      <c r="BI158" s="36"/>
      <c r="BJ158" s="36"/>
    </row>
    <row r="159" spans="1:62" ht="15.75" customHeight="1">
      <c r="A159" s="346"/>
      <c r="B159" s="359"/>
      <c r="C159" s="356" t="s">
        <v>143</v>
      </c>
      <c r="D159" s="357"/>
      <c r="E159" s="357"/>
      <c r="F159" s="358"/>
      <c r="G159" s="218">
        <v>2</v>
      </c>
      <c r="H159" s="82">
        <v>5.1150000000000002</v>
      </c>
      <c r="I159" s="82"/>
      <c r="J159" s="83">
        <v>1</v>
      </c>
      <c r="K159" s="118">
        <f>J159*H159*G159</f>
        <v>10.23</v>
      </c>
      <c r="L159" s="444"/>
      <c r="M159" s="352"/>
      <c r="N159" s="391"/>
      <c r="O159" s="73"/>
      <c r="P159" s="36"/>
      <c r="Q159" s="36"/>
      <c r="R159" s="36"/>
      <c r="S159" s="36"/>
      <c r="T159" s="36"/>
      <c r="U159" s="36"/>
      <c r="V159" s="36"/>
      <c r="W159" s="36"/>
      <c r="X159" s="36"/>
      <c r="Y159" s="36"/>
      <c r="Z159" s="36"/>
      <c r="AA159" s="36"/>
      <c r="AB159" s="36"/>
      <c r="AC159" s="36"/>
      <c r="AD159" s="36"/>
      <c r="AE159" s="36"/>
      <c r="AF159" s="36"/>
      <c r="AG159" s="36"/>
      <c r="AH159" s="36"/>
      <c r="AI159" s="36"/>
      <c r="AJ159" s="36"/>
      <c r="AK159" s="36"/>
      <c r="AL159" s="36"/>
      <c r="AM159" s="36"/>
      <c r="AN159" s="36"/>
      <c r="AO159" s="36"/>
      <c r="AP159" s="36"/>
      <c r="AQ159" s="36"/>
      <c r="AR159" s="36"/>
      <c r="AS159" s="36"/>
      <c r="AT159" s="36"/>
      <c r="AU159" s="36"/>
      <c r="AV159" s="36"/>
      <c r="AW159" s="36"/>
      <c r="AX159" s="36"/>
      <c r="AY159" s="36"/>
      <c r="AZ159" s="36"/>
      <c r="BA159" s="36"/>
      <c r="BB159" s="36"/>
      <c r="BC159" s="36"/>
      <c r="BD159" s="36"/>
      <c r="BE159" s="36"/>
      <c r="BF159" s="36"/>
      <c r="BG159" s="36"/>
      <c r="BH159" s="36"/>
      <c r="BI159" s="36"/>
      <c r="BJ159" s="36"/>
    </row>
    <row r="160" spans="1:62" ht="15.75" customHeight="1">
      <c r="A160" s="346"/>
      <c r="B160" s="359"/>
      <c r="C160" s="356" t="s">
        <v>143</v>
      </c>
      <c r="D160" s="357"/>
      <c r="E160" s="357"/>
      <c r="F160" s="358"/>
      <c r="G160" s="218">
        <v>1</v>
      </c>
      <c r="H160" s="82">
        <v>1</v>
      </c>
      <c r="I160" s="82"/>
      <c r="J160" s="83">
        <v>1</v>
      </c>
      <c r="K160" s="118">
        <f>J160*H160*G160</f>
        <v>1</v>
      </c>
      <c r="L160" s="444"/>
      <c r="M160" s="352"/>
      <c r="N160" s="391"/>
      <c r="O160" s="73"/>
      <c r="P160" s="36"/>
      <c r="Q160" s="36"/>
      <c r="R160" s="36"/>
      <c r="S160" s="36"/>
      <c r="T160" s="36"/>
      <c r="U160" s="36"/>
      <c r="V160" s="36"/>
      <c r="W160" s="36"/>
      <c r="X160" s="36"/>
      <c r="Y160" s="36"/>
      <c r="Z160" s="36"/>
      <c r="AA160" s="36"/>
      <c r="AB160" s="36"/>
      <c r="AC160" s="36"/>
      <c r="AD160" s="36"/>
      <c r="AE160" s="36"/>
      <c r="AF160" s="36"/>
      <c r="AG160" s="36"/>
      <c r="AH160" s="36"/>
      <c r="AI160" s="36"/>
      <c r="AJ160" s="36"/>
      <c r="AK160" s="36"/>
      <c r="AL160" s="36"/>
      <c r="AM160" s="36"/>
      <c r="AN160" s="36"/>
      <c r="AO160" s="36"/>
      <c r="AP160" s="36"/>
      <c r="AQ160" s="36"/>
      <c r="AR160" s="36"/>
      <c r="AS160" s="36"/>
      <c r="AT160" s="36"/>
      <c r="AU160" s="36"/>
      <c r="AV160" s="36"/>
      <c r="AW160" s="36"/>
      <c r="AX160" s="36"/>
      <c r="AY160" s="36"/>
      <c r="AZ160" s="36"/>
      <c r="BA160" s="36"/>
      <c r="BB160" s="36"/>
      <c r="BC160" s="36"/>
      <c r="BD160" s="36"/>
      <c r="BE160" s="36"/>
      <c r="BF160" s="36"/>
      <c r="BG160" s="36"/>
      <c r="BH160" s="36"/>
      <c r="BI160" s="36"/>
      <c r="BJ160" s="36"/>
    </row>
    <row r="161" spans="1:62" ht="15.75" customHeight="1">
      <c r="A161" s="346"/>
      <c r="B161" s="359"/>
      <c r="C161" s="356" t="s">
        <v>137</v>
      </c>
      <c r="D161" s="357"/>
      <c r="E161" s="357"/>
      <c r="F161" s="358"/>
      <c r="G161" s="218">
        <v>1</v>
      </c>
      <c r="H161" s="82">
        <v>1.7</v>
      </c>
      <c r="I161" s="82"/>
      <c r="J161" s="83">
        <v>1</v>
      </c>
      <c r="K161" s="118">
        <f t="shared" ref="K161:K163" si="17">J161*H161*G161</f>
        <v>1.7</v>
      </c>
      <c r="L161" s="444"/>
      <c r="M161" s="352"/>
      <c r="N161" s="391"/>
      <c r="O161" s="73"/>
      <c r="P161" s="36"/>
      <c r="Q161" s="36"/>
      <c r="R161" s="36"/>
      <c r="S161" s="36"/>
      <c r="T161" s="36"/>
      <c r="U161" s="36"/>
      <c r="V161" s="36"/>
      <c r="W161" s="36"/>
      <c r="X161" s="36"/>
      <c r="Y161" s="36"/>
      <c r="Z161" s="36"/>
      <c r="AA161" s="36"/>
      <c r="AB161" s="36"/>
      <c r="AC161" s="36"/>
      <c r="AD161" s="36"/>
      <c r="AE161" s="36"/>
      <c r="AF161" s="36"/>
      <c r="AG161" s="36"/>
      <c r="AH161" s="36"/>
      <c r="AI161" s="36"/>
      <c r="AJ161" s="36"/>
      <c r="AK161" s="36"/>
      <c r="AL161" s="36"/>
      <c r="AM161" s="36"/>
      <c r="AN161" s="36"/>
      <c r="AO161" s="36"/>
      <c r="AP161" s="36"/>
      <c r="AQ161" s="36"/>
      <c r="AR161" s="36"/>
      <c r="AS161" s="36"/>
      <c r="AT161" s="36"/>
      <c r="AU161" s="36"/>
      <c r="AV161" s="36"/>
      <c r="AW161" s="36"/>
      <c r="AX161" s="36"/>
      <c r="AY161" s="36"/>
      <c r="AZ161" s="36"/>
      <c r="BA161" s="36"/>
      <c r="BB161" s="36"/>
      <c r="BC161" s="36"/>
      <c r="BD161" s="36"/>
      <c r="BE161" s="36"/>
      <c r="BF161" s="36"/>
      <c r="BG161" s="36"/>
      <c r="BH161" s="36"/>
      <c r="BI161" s="36"/>
      <c r="BJ161" s="36"/>
    </row>
    <row r="162" spans="1:62" ht="15.75" customHeight="1">
      <c r="A162" s="346"/>
      <c r="B162" s="359"/>
      <c r="C162" s="356" t="s">
        <v>137</v>
      </c>
      <c r="D162" s="357"/>
      <c r="E162" s="357"/>
      <c r="F162" s="358"/>
      <c r="G162" s="218">
        <v>2</v>
      </c>
      <c r="H162" s="82">
        <v>1.07</v>
      </c>
      <c r="I162" s="82"/>
      <c r="J162" s="83">
        <v>1</v>
      </c>
      <c r="K162" s="118">
        <f t="shared" si="17"/>
        <v>2.14</v>
      </c>
      <c r="L162" s="444"/>
      <c r="M162" s="352"/>
      <c r="N162" s="391"/>
      <c r="O162" s="73"/>
      <c r="P162" s="36"/>
      <c r="Q162" s="36"/>
      <c r="R162" s="36"/>
      <c r="S162" s="36"/>
      <c r="T162" s="36"/>
      <c r="U162" s="36"/>
      <c r="V162" s="36"/>
      <c r="W162" s="36"/>
      <c r="X162" s="36"/>
      <c r="Y162" s="36"/>
      <c r="Z162" s="36"/>
      <c r="AA162" s="36"/>
      <c r="AB162" s="36"/>
      <c r="AC162" s="36"/>
      <c r="AD162" s="36"/>
      <c r="AE162" s="36"/>
      <c r="AF162" s="36"/>
      <c r="AG162" s="36"/>
      <c r="AH162" s="36"/>
      <c r="AI162" s="36"/>
      <c r="AJ162" s="36"/>
      <c r="AK162" s="36"/>
      <c r="AL162" s="36"/>
      <c r="AM162" s="36"/>
      <c r="AN162" s="36"/>
      <c r="AO162" s="36"/>
      <c r="AP162" s="36"/>
      <c r="AQ162" s="36"/>
      <c r="AR162" s="36"/>
      <c r="AS162" s="36"/>
      <c r="AT162" s="36"/>
      <c r="AU162" s="36"/>
      <c r="AV162" s="36"/>
      <c r="AW162" s="36"/>
      <c r="AX162" s="36"/>
      <c r="AY162" s="36"/>
      <c r="AZ162" s="36"/>
      <c r="BA162" s="36"/>
      <c r="BB162" s="36"/>
      <c r="BC162" s="36"/>
      <c r="BD162" s="36"/>
      <c r="BE162" s="36"/>
      <c r="BF162" s="36"/>
      <c r="BG162" s="36"/>
      <c r="BH162" s="36"/>
      <c r="BI162" s="36"/>
      <c r="BJ162" s="36"/>
    </row>
    <row r="163" spans="1:62" ht="15.75" customHeight="1">
      <c r="A163" s="346"/>
      <c r="B163" s="359"/>
      <c r="C163" s="356" t="s">
        <v>137</v>
      </c>
      <c r="D163" s="357"/>
      <c r="E163" s="357"/>
      <c r="F163" s="358"/>
      <c r="G163" s="218">
        <v>2</v>
      </c>
      <c r="H163" s="82">
        <v>1.2849999999999999</v>
      </c>
      <c r="I163" s="82"/>
      <c r="J163" s="83">
        <v>1</v>
      </c>
      <c r="K163" s="118">
        <f t="shared" si="17"/>
        <v>2.57</v>
      </c>
      <c r="L163" s="444"/>
      <c r="M163" s="352"/>
      <c r="N163" s="391"/>
      <c r="O163" s="73"/>
      <c r="P163" s="36"/>
      <c r="Q163" s="36"/>
      <c r="R163" s="36"/>
      <c r="S163" s="36"/>
      <c r="T163" s="36"/>
      <c r="U163" s="36"/>
      <c r="V163" s="36"/>
      <c r="W163" s="36"/>
      <c r="X163" s="36"/>
      <c r="Y163" s="36"/>
      <c r="Z163" s="36"/>
      <c r="AA163" s="36"/>
      <c r="AB163" s="36"/>
      <c r="AC163" s="36"/>
      <c r="AD163" s="36"/>
      <c r="AE163" s="36"/>
      <c r="AF163" s="36"/>
      <c r="AG163" s="36"/>
      <c r="AH163" s="36"/>
      <c r="AI163" s="36"/>
      <c r="AJ163" s="36"/>
      <c r="AK163" s="36"/>
      <c r="AL163" s="36"/>
      <c r="AM163" s="36"/>
      <c r="AN163" s="36"/>
      <c r="AO163" s="36"/>
      <c r="AP163" s="36"/>
      <c r="AQ163" s="36"/>
      <c r="AR163" s="36"/>
      <c r="AS163" s="36"/>
      <c r="AT163" s="36"/>
      <c r="AU163" s="36"/>
      <c r="AV163" s="36"/>
      <c r="AW163" s="36"/>
      <c r="AX163" s="36"/>
      <c r="AY163" s="36"/>
      <c r="AZ163" s="36"/>
      <c r="BA163" s="36"/>
      <c r="BB163" s="36"/>
      <c r="BC163" s="36"/>
      <c r="BD163" s="36"/>
      <c r="BE163" s="36"/>
      <c r="BF163" s="36"/>
      <c r="BG163" s="36"/>
      <c r="BH163" s="36"/>
      <c r="BI163" s="36"/>
      <c r="BJ163" s="36"/>
    </row>
    <row r="164" spans="1:62" ht="15.75" customHeight="1">
      <c r="A164" s="346"/>
      <c r="B164" s="359"/>
      <c r="C164" s="356" t="s">
        <v>144</v>
      </c>
      <c r="D164" s="357"/>
      <c r="E164" s="357"/>
      <c r="F164" s="358"/>
      <c r="G164" s="218">
        <v>1</v>
      </c>
      <c r="H164" s="82">
        <v>3.085</v>
      </c>
      <c r="I164" s="82"/>
      <c r="J164" s="83">
        <v>1</v>
      </c>
      <c r="K164" s="118">
        <f t="shared" ref="K164" si="18">J164*H164*G164</f>
        <v>3.085</v>
      </c>
      <c r="L164" s="444"/>
      <c r="M164" s="352"/>
      <c r="N164" s="391"/>
      <c r="O164" s="73"/>
      <c r="P164" s="36"/>
      <c r="Q164" s="36"/>
      <c r="R164" s="36"/>
      <c r="S164" s="36"/>
      <c r="T164" s="36"/>
      <c r="U164" s="36"/>
      <c r="V164" s="36"/>
      <c r="W164" s="36"/>
      <c r="X164" s="36"/>
      <c r="Y164" s="36"/>
      <c r="Z164" s="36"/>
      <c r="AA164" s="36"/>
      <c r="AB164" s="36"/>
      <c r="AC164" s="36"/>
      <c r="AD164" s="36"/>
      <c r="AE164" s="36"/>
      <c r="AF164" s="36"/>
      <c r="AG164" s="36"/>
      <c r="AH164" s="36"/>
      <c r="AI164" s="36"/>
      <c r="AJ164" s="36"/>
      <c r="AK164" s="36"/>
      <c r="AL164" s="36"/>
      <c r="AM164" s="36"/>
      <c r="AN164" s="36"/>
      <c r="AO164" s="36"/>
      <c r="AP164" s="36"/>
      <c r="AQ164" s="36"/>
      <c r="AR164" s="36"/>
      <c r="AS164" s="36"/>
      <c r="AT164" s="36"/>
      <c r="AU164" s="36"/>
      <c r="AV164" s="36"/>
      <c r="AW164" s="36"/>
      <c r="AX164" s="36"/>
      <c r="AY164" s="36"/>
      <c r="AZ164" s="36"/>
      <c r="BA164" s="36"/>
      <c r="BB164" s="36"/>
      <c r="BC164" s="36"/>
      <c r="BD164" s="36"/>
      <c r="BE164" s="36"/>
      <c r="BF164" s="36"/>
      <c r="BG164" s="36"/>
      <c r="BH164" s="36"/>
      <c r="BI164" s="36"/>
      <c r="BJ164" s="36"/>
    </row>
    <row r="165" spans="1:62">
      <c r="A165" s="347"/>
      <c r="B165" s="355"/>
      <c r="C165" s="356" t="s">
        <v>16</v>
      </c>
      <c r="D165" s="357"/>
      <c r="E165" s="357"/>
      <c r="F165" s="358"/>
      <c r="G165" s="218"/>
      <c r="H165" s="82"/>
      <c r="I165" s="82"/>
      <c r="J165" s="83"/>
      <c r="K165" s="114">
        <f>SUM(K159:K164)</f>
        <v>20.725000000000001</v>
      </c>
      <c r="L165" s="445"/>
      <c r="M165" s="353"/>
      <c r="N165" s="392"/>
      <c r="O165" s="73"/>
      <c r="P165" s="36"/>
      <c r="Q165" s="36"/>
      <c r="R165" s="36"/>
      <c r="S165" s="36"/>
      <c r="T165" s="36"/>
      <c r="U165" s="36"/>
      <c r="V165" s="36"/>
      <c r="W165" s="36"/>
      <c r="X165" s="36"/>
      <c r="Y165" s="36"/>
      <c r="Z165" s="36"/>
      <c r="AA165" s="36"/>
      <c r="AB165" s="36"/>
      <c r="AC165" s="36"/>
      <c r="AD165" s="36"/>
      <c r="AE165" s="36"/>
      <c r="AF165" s="36"/>
      <c r="AG165" s="36"/>
      <c r="AH165" s="36"/>
      <c r="AI165" s="36"/>
      <c r="AJ165" s="36"/>
      <c r="AK165" s="36"/>
      <c r="AL165" s="36"/>
      <c r="AM165" s="36"/>
      <c r="AN165" s="36"/>
      <c r="AO165" s="36"/>
      <c r="AP165" s="36"/>
      <c r="AQ165" s="36"/>
      <c r="AR165" s="36"/>
      <c r="AS165" s="36"/>
      <c r="AT165" s="36"/>
      <c r="AU165" s="36"/>
      <c r="AV165" s="36"/>
      <c r="AW165" s="36"/>
      <c r="AX165" s="36"/>
      <c r="AY165" s="36"/>
      <c r="AZ165" s="36"/>
      <c r="BA165" s="36"/>
      <c r="BB165" s="36"/>
      <c r="BC165" s="36"/>
      <c r="BD165" s="36"/>
      <c r="BE165" s="36"/>
      <c r="BF165" s="36"/>
      <c r="BG165" s="36"/>
      <c r="BH165" s="36"/>
      <c r="BI165" s="36"/>
      <c r="BJ165" s="36"/>
    </row>
    <row r="166" spans="1:62">
      <c r="A166" s="110"/>
      <c r="B166" s="128"/>
      <c r="C166" s="96"/>
      <c r="D166" s="96"/>
      <c r="E166" s="96"/>
      <c r="F166" s="96"/>
      <c r="G166" s="221"/>
      <c r="H166" s="129"/>
      <c r="I166" s="129"/>
      <c r="J166" s="130"/>
      <c r="K166" s="131"/>
      <c r="L166" s="79"/>
      <c r="M166" s="132"/>
      <c r="N166" s="312"/>
      <c r="O166" s="73"/>
      <c r="P166" s="36"/>
      <c r="Q166" s="36"/>
      <c r="R166" s="115"/>
      <c r="S166" s="36"/>
      <c r="T166" s="36"/>
      <c r="U166" s="36"/>
      <c r="V166" s="36"/>
      <c r="W166" s="36"/>
      <c r="X166" s="36"/>
      <c r="Y166" s="36"/>
      <c r="Z166" s="36"/>
      <c r="AA166" s="36"/>
      <c r="AB166" s="36"/>
      <c r="AC166" s="36"/>
      <c r="AD166" s="36"/>
      <c r="AE166" s="36"/>
      <c r="AF166" s="36"/>
      <c r="AG166" s="36"/>
      <c r="AH166" s="36"/>
      <c r="AI166" s="36"/>
      <c r="AJ166" s="36"/>
      <c r="AK166" s="36"/>
      <c r="AL166" s="36"/>
      <c r="AM166" s="36"/>
      <c r="AN166" s="36"/>
      <c r="AO166" s="36"/>
      <c r="AP166" s="36"/>
      <c r="AQ166" s="36"/>
      <c r="AR166" s="36"/>
      <c r="AS166" s="36"/>
      <c r="AT166" s="36"/>
      <c r="AU166" s="36"/>
      <c r="AV166" s="36"/>
      <c r="AW166" s="36"/>
      <c r="AX166" s="36"/>
      <c r="AY166" s="36"/>
      <c r="AZ166" s="36"/>
      <c r="BA166" s="36"/>
      <c r="BB166" s="36"/>
      <c r="BC166" s="36"/>
      <c r="BD166" s="36"/>
      <c r="BE166" s="36"/>
      <c r="BF166" s="36"/>
      <c r="BG166" s="36"/>
      <c r="BH166" s="36"/>
      <c r="BI166" s="36"/>
      <c r="BJ166" s="36"/>
    </row>
    <row r="167" spans="1:62" s="35" customFormat="1" ht="20.25" customHeight="1">
      <c r="A167" s="133"/>
      <c r="B167" s="365" t="s">
        <v>151</v>
      </c>
      <c r="C167" s="366"/>
      <c r="D167" s="366"/>
      <c r="E167" s="366"/>
      <c r="F167" s="366"/>
      <c r="G167" s="366"/>
      <c r="H167" s="366"/>
      <c r="I167" s="366"/>
      <c r="J167" s="366"/>
      <c r="K167" s="366"/>
      <c r="L167" s="366"/>
      <c r="M167" s="367"/>
      <c r="N167" s="310"/>
      <c r="O167" s="105"/>
    </row>
    <row r="168" spans="1:62" ht="119.25" customHeight="1">
      <c r="A168" s="345">
        <v>17</v>
      </c>
      <c r="B168" s="339" t="s">
        <v>39</v>
      </c>
      <c r="C168" s="350" t="s">
        <v>275</v>
      </c>
      <c r="D168" s="350"/>
      <c r="E168" s="350"/>
      <c r="F168" s="350"/>
      <c r="G168" s="442"/>
      <c r="H168" s="440"/>
      <c r="I168" s="440"/>
      <c r="J168" s="441"/>
      <c r="K168" s="442"/>
      <c r="L168" s="351">
        <v>334</v>
      </c>
      <c r="M168" s="351" t="s">
        <v>40</v>
      </c>
      <c r="N168" s="342">
        <f>L168*K175</f>
        <v>8416.8000000000011</v>
      </c>
      <c r="O168" s="93"/>
      <c r="P168" s="36"/>
      <c r="Q168" s="36"/>
      <c r="R168" s="36"/>
      <c r="S168" s="36"/>
      <c r="T168" s="36"/>
      <c r="U168" s="36"/>
      <c r="V168" s="36"/>
      <c r="W168" s="36"/>
      <c r="X168" s="36"/>
      <c r="Y168" s="36"/>
      <c r="Z168" s="36"/>
      <c r="AA168" s="36"/>
      <c r="AB168" s="36"/>
      <c r="AC168" s="36"/>
      <c r="AD168" s="36"/>
      <c r="AE168" s="36"/>
      <c r="AF168" s="36"/>
      <c r="AG168" s="36"/>
      <c r="AH168" s="36"/>
      <c r="AI168" s="36"/>
      <c r="AJ168" s="36"/>
      <c r="AK168" s="36"/>
      <c r="AL168" s="36"/>
      <c r="AM168" s="36"/>
      <c r="AN168" s="36"/>
      <c r="AO168" s="36"/>
      <c r="AP168" s="36"/>
      <c r="AQ168" s="36"/>
      <c r="AR168" s="36"/>
      <c r="AS168" s="36"/>
      <c r="AT168" s="36"/>
      <c r="AU168" s="36"/>
      <c r="AV168" s="36"/>
      <c r="AW168" s="36"/>
      <c r="AX168" s="36"/>
      <c r="AY168" s="36"/>
      <c r="AZ168" s="36"/>
      <c r="BA168" s="36"/>
      <c r="BB168" s="36"/>
      <c r="BC168" s="36"/>
      <c r="BD168" s="36"/>
      <c r="BE168" s="36"/>
      <c r="BF168" s="36"/>
      <c r="BG168" s="36"/>
      <c r="BH168" s="36"/>
      <c r="BI168" s="36"/>
      <c r="BJ168" s="36"/>
    </row>
    <row r="169" spans="1:62" ht="101.25" customHeight="1">
      <c r="A169" s="346"/>
      <c r="B169" s="339"/>
      <c r="C169" s="350"/>
      <c r="D169" s="350"/>
      <c r="E169" s="350"/>
      <c r="F169" s="350"/>
      <c r="G169" s="442"/>
      <c r="H169" s="440"/>
      <c r="I169" s="440"/>
      <c r="J169" s="441"/>
      <c r="K169" s="442"/>
      <c r="L169" s="352"/>
      <c r="M169" s="382"/>
      <c r="N169" s="342"/>
      <c r="O169" s="93"/>
      <c r="P169" s="36"/>
      <c r="Q169" s="36"/>
      <c r="R169" s="36"/>
      <c r="S169" s="36"/>
      <c r="T169" s="36"/>
      <c r="U169" s="36"/>
      <c r="V169" s="36"/>
      <c r="W169" s="36"/>
      <c r="X169" s="36"/>
      <c r="Y169" s="36"/>
      <c r="Z169" s="36"/>
      <c r="AA169" s="36"/>
      <c r="AB169" s="36"/>
      <c r="AC169" s="36"/>
      <c r="AD169" s="36"/>
      <c r="AE169" s="36"/>
      <c r="AF169" s="36"/>
      <c r="AG169" s="36"/>
      <c r="AH169" s="36"/>
      <c r="AI169" s="36"/>
      <c r="AJ169" s="36"/>
      <c r="AK169" s="36"/>
      <c r="AL169" s="36"/>
      <c r="AM169" s="36"/>
      <c r="AN169" s="36"/>
      <c r="AO169" s="36"/>
      <c r="AP169" s="36"/>
      <c r="AQ169" s="36"/>
      <c r="AR169" s="36"/>
      <c r="AS169" s="36"/>
      <c r="AT169" s="36"/>
      <c r="AU169" s="36"/>
      <c r="AV169" s="36"/>
      <c r="AW169" s="36"/>
      <c r="AX169" s="36"/>
      <c r="AY169" s="36"/>
      <c r="AZ169" s="36"/>
      <c r="BA169" s="36"/>
      <c r="BB169" s="36"/>
      <c r="BC169" s="36"/>
      <c r="BD169" s="36"/>
      <c r="BE169" s="36"/>
      <c r="BF169" s="36"/>
      <c r="BG169" s="36"/>
      <c r="BH169" s="36"/>
      <c r="BI169" s="36"/>
      <c r="BJ169" s="36"/>
    </row>
    <row r="170" spans="1:62" ht="15.75" customHeight="1">
      <c r="A170" s="346"/>
      <c r="B170" s="339"/>
      <c r="C170" s="356" t="s">
        <v>160</v>
      </c>
      <c r="D170" s="357"/>
      <c r="E170" s="357"/>
      <c r="F170" s="358"/>
      <c r="G170" s="218">
        <v>1</v>
      </c>
      <c r="H170" s="137">
        <f>1.8+2.2+2.2</f>
        <v>6.2</v>
      </c>
      <c r="I170" s="82"/>
      <c r="J170" s="83"/>
      <c r="K170" s="111">
        <f>H170*G170</f>
        <v>6.2</v>
      </c>
      <c r="L170" s="352"/>
      <c r="M170" s="382"/>
      <c r="N170" s="342"/>
      <c r="O170" s="93"/>
      <c r="P170" s="36"/>
      <c r="Q170" s="36"/>
      <c r="R170" s="36"/>
      <c r="S170" s="36"/>
      <c r="T170" s="36"/>
      <c r="U170" s="36"/>
      <c r="V170" s="36"/>
      <c r="W170" s="36"/>
      <c r="X170" s="36"/>
      <c r="Y170" s="36"/>
      <c r="Z170" s="36"/>
      <c r="AA170" s="36"/>
      <c r="AB170" s="36"/>
      <c r="AC170" s="36"/>
      <c r="AD170" s="36"/>
      <c r="AE170" s="36"/>
      <c r="AF170" s="36"/>
      <c r="AG170" s="36"/>
      <c r="AH170" s="36"/>
      <c r="AI170" s="36"/>
      <c r="AJ170" s="36"/>
      <c r="AK170" s="36"/>
      <c r="AL170" s="36"/>
      <c r="AM170" s="36"/>
      <c r="AN170" s="36"/>
      <c r="AO170" s="36"/>
      <c r="AP170" s="36"/>
      <c r="AQ170" s="36"/>
      <c r="AR170" s="36"/>
      <c r="AS170" s="36"/>
      <c r="AT170" s="36"/>
      <c r="AU170" s="36"/>
      <c r="AV170" s="36"/>
      <c r="AW170" s="36"/>
      <c r="AX170" s="36"/>
      <c r="AY170" s="36"/>
      <c r="AZ170" s="36"/>
      <c r="BA170" s="36"/>
      <c r="BB170" s="36"/>
      <c r="BC170" s="36"/>
      <c r="BD170" s="36"/>
      <c r="BE170" s="36"/>
      <c r="BF170" s="36"/>
      <c r="BG170" s="36"/>
      <c r="BH170" s="36"/>
      <c r="BI170" s="36"/>
      <c r="BJ170" s="36"/>
    </row>
    <row r="171" spans="1:62">
      <c r="A171" s="346"/>
      <c r="B171" s="339"/>
      <c r="C171" s="371" t="s">
        <v>66</v>
      </c>
      <c r="D171" s="371"/>
      <c r="E171" s="371"/>
      <c r="F171" s="371"/>
      <c r="G171" s="218">
        <v>2</v>
      </c>
      <c r="H171" s="137">
        <f>0.85+2.1+0.85</f>
        <v>3.8000000000000003</v>
      </c>
      <c r="I171" s="82"/>
      <c r="J171" s="83"/>
      <c r="K171" s="111">
        <f>H171*G171</f>
        <v>7.6000000000000005</v>
      </c>
      <c r="L171" s="352"/>
      <c r="M171" s="382"/>
      <c r="N171" s="342"/>
      <c r="O171" s="93"/>
      <c r="P171" s="36"/>
      <c r="Q171" s="36"/>
      <c r="R171" s="36"/>
      <c r="S171" s="36"/>
      <c r="T171" s="36"/>
      <c r="U171" s="36"/>
      <c r="V171" s="36"/>
      <c r="W171" s="36"/>
      <c r="X171" s="36"/>
      <c r="Y171" s="36"/>
      <c r="Z171" s="36"/>
      <c r="AA171" s="36"/>
      <c r="AB171" s="36"/>
      <c r="AC171" s="36"/>
      <c r="AD171" s="36"/>
      <c r="AE171" s="36"/>
      <c r="AF171" s="36"/>
      <c r="AG171" s="36"/>
      <c r="AH171" s="36"/>
      <c r="AI171" s="36"/>
      <c r="AJ171" s="36"/>
      <c r="AK171" s="36"/>
      <c r="AL171" s="36"/>
      <c r="AM171" s="36"/>
      <c r="AN171" s="36"/>
      <c r="AO171" s="36"/>
      <c r="AP171" s="36"/>
      <c r="AQ171" s="36"/>
      <c r="AR171" s="36"/>
      <c r="AS171" s="36"/>
      <c r="AT171" s="36"/>
      <c r="AU171" s="36"/>
      <c r="AV171" s="36"/>
      <c r="AW171" s="36"/>
      <c r="AX171" s="36"/>
      <c r="AY171" s="36"/>
      <c r="AZ171" s="36"/>
      <c r="BA171" s="36"/>
      <c r="BB171" s="36"/>
      <c r="BC171" s="36"/>
      <c r="BD171" s="36"/>
      <c r="BE171" s="36"/>
      <c r="BF171" s="36"/>
      <c r="BG171" s="36"/>
      <c r="BH171" s="36"/>
      <c r="BI171" s="36"/>
      <c r="BJ171" s="36"/>
    </row>
    <row r="172" spans="1:62">
      <c r="A172" s="346"/>
      <c r="B172" s="339"/>
      <c r="C172" s="371" t="s">
        <v>157</v>
      </c>
      <c r="D172" s="371"/>
      <c r="E172" s="371"/>
      <c r="F172" s="371"/>
      <c r="G172" s="224">
        <v>1</v>
      </c>
      <c r="H172" s="137">
        <f>0.75+2.1+0.75</f>
        <v>3.6</v>
      </c>
      <c r="I172" s="82"/>
      <c r="J172" s="83"/>
      <c r="K172" s="111">
        <f>H172*G172</f>
        <v>3.6</v>
      </c>
      <c r="L172" s="352"/>
      <c r="M172" s="382"/>
      <c r="N172" s="342"/>
      <c r="O172" s="93"/>
      <c r="P172" s="36"/>
      <c r="Q172" s="36"/>
      <c r="R172" s="36"/>
      <c r="S172" s="36"/>
      <c r="T172" s="36"/>
      <c r="U172" s="36"/>
      <c r="V172" s="36"/>
      <c r="W172" s="36"/>
      <c r="X172" s="36"/>
      <c r="Y172" s="36"/>
      <c r="Z172" s="36"/>
      <c r="AA172" s="36"/>
      <c r="AB172" s="36"/>
      <c r="AC172" s="36"/>
      <c r="AD172" s="36"/>
      <c r="AE172" s="36"/>
      <c r="AF172" s="36"/>
      <c r="AG172" s="36"/>
      <c r="AH172" s="36"/>
      <c r="AI172" s="36"/>
      <c r="AJ172" s="36"/>
      <c r="AK172" s="36"/>
      <c r="AL172" s="36"/>
      <c r="AM172" s="36"/>
      <c r="AN172" s="36"/>
      <c r="AO172" s="36"/>
      <c r="AP172" s="36"/>
      <c r="AQ172" s="36"/>
      <c r="AR172" s="36"/>
      <c r="AS172" s="36"/>
      <c r="AT172" s="36"/>
      <c r="AU172" s="36"/>
      <c r="AV172" s="36"/>
      <c r="AW172" s="36"/>
      <c r="AX172" s="36"/>
      <c r="AY172" s="36"/>
      <c r="AZ172" s="36"/>
      <c r="BA172" s="36"/>
      <c r="BB172" s="36"/>
      <c r="BC172" s="36"/>
      <c r="BD172" s="36"/>
      <c r="BE172" s="36"/>
      <c r="BF172" s="36"/>
      <c r="BG172" s="36"/>
      <c r="BH172" s="36"/>
      <c r="BI172" s="36"/>
      <c r="BJ172" s="36"/>
    </row>
    <row r="173" spans="1:62">
      <c r="A173" s="346"/>
      <c r="B173" s="339"/>
      <c r="C173" s="425" t="s">
        <v>158</v>
      </c>
      <c r="D173" s="426"/>
      <c r="E173" s="426"/>
      <c r="F173" s="427"/>
      <c r="G173" s="216">
        <v>2</v>
      </c>
      <c r="H173" s="156">
        <f>2.1</f>
        <v>2.1</v>
      </c>
      <c r="I173" s="156"/>
      <c r="J173" s="138"/>
      <c r="K173" s="111">
        <f t="shared" ref="K173" si="19">H173*G173</f>
        <v>4.2</v>
      </c>
      <c r="L173" s="352"/>
      <c r="M173" s="382"/>
      <c r="N173" s="342"/>
      <c r="O173" s="93"/>
      <c r="P173" s="36"/>
      <c r="Q173" s="36"/>
      <c r="R173" s="36"/>
      <c r="S173" s="36"/>
      <c r="T173" s="36"/>
      <c r="U173" s="36"/>
      <c r="V173" s="36"/>
      <c r="W173" s="36"/>
      <c r="X173" s="36"/>
      <c r="Y173" s="36"/>
      <c r="Z173" s="36"/>
      <c r="AA173" s="36"/>
      <c r="AB173" s="36"/>
      <c r="AC173" s="36"/>
      <c r="AD173" s="36"/>
      <c r="AE173" s="36"/>
      <c r="AF173" s="36"/>
      <c r="AG173" s="36"/>
      <c r="AH173" s="36"/>
      <c r="AI173" s="36"/>
      <c r="AJ173" s="36"/>
      <c r="AK173" s="36"/>
      <c r="AL173" s="36"/>
      <c r="AM173" s="36"/>
      <c r="AN173" s="36"/>
      <c r="AO173" s="36"/>
      <c r="AP173" s="36"/>
      <c r="AQ173" s="36"/>
      <c r="AR173" s="36"/>
      <c r="AS173" s="36"/>
      <c r="AT173" s="36"/>
      <c r="AU173" s="36"/>
      <c r="AV173" s="36"/>
      <c r="AW173" s="36"/>
      <c r="AX173" s="36"/>
      <c r="AY173" s="36"/>
      <c r="AZ173" s="36"/>
      <c r="BA173" s="36"/>
      <c r="BB173" s="36"/>
      <c r="BC173" s="36"/>
      <c r="BD173" s="36"/>
      <c r="BE173" s="36"/>
      <c r="BF173" s="36"/>
      <c r="BG173" s="36"/>
      <c r="BH173" s="36"/>
      <c r="BI173" s="36"/>
      <c r="BJ173" s="36"/>
    </row>
    <row r="174" spans="1:62">
      <c r="A174" s="346"/>
      <c r="B174" s="339"/>
      <c r="C174" s="425" t="s">
        <v>159</v>
      </c>
      <c r="D174" s="426"/>
      <c r="E174" s="426"/>
      <c r="F174" s="427"/>
      <c r="G174" s="216">
        <v>2</v>
      </c>
      <c r="H174" s="156">
        <v>1.8</v>
      </c>
      <c r="I174" s="156"/>
      <c r="J174" s="138"/>
      <c r="K174" s="111">
        <f t="shared" ref="K174" si="20">H174*G174</f>
        <v>3.6</v>
      </c>
      <c r="L174" s="352"/>
      <c r="M174" s="382"/>
      <c r="N174" s="342"/>
      <c r="O174" s="93"/>
      <c r="P174" s="36"/>
      <c r="Q174" s="36"/>
      <c r="R174" s="36"/>
      <c r="S174" s="36"/>
      <c r="T174" s="36"/>
      <c r="U174" s="36"/>
      <c r="V174" s="36"/>
      <c r="W174" s="36"/>
      <c r="X174" s="36"/>
      <c r="Y174" s="36"/>
      <c r="Z174" s="36"/>
      <c r="AA174" s="36"/>
      <c r="AB174" s="36"/>
      <c r="AC174" s="36"/>
      <c r="AD174" s="36"/>
      <c r="AE174" s="36"/>
      <c r="AF174" s="36"/>
      <c r="AG174" s="36"/>
      <c r="AH174" s="36"/>
      <c r="AI174" s="36"/>
      <c r="AJ174" s="36"/>
      <c r="AK174" s="36"/>
      <c r="AL174" s="36"/>
      <c r="AM174" s="36"/>
      <c r="AN174" s="36"/>
      <c r="AO174" s="36"/>
      <c r="AP174" s="36"/>
      <c r="AQ174" s="36"/>
      <c r="AR174" s="36"/>
      <c r="AS174" s="36"/>
      <c r="AT174" s="36"/>
      <c r="AU174" s="36"/>
      <c r="AV174" s="36"/>
      <c r="AW174" s="36"/>
      <c r="AX174" s="36"/>
      <c r="AY174" s="36"/>
      <c r="AZ174" s="36"/>
      <c r="BA174" s="36"/>
      <c r="BB174" s="36"/>
      <c r="BC174" s="36"/>
      <c r="BD174" s="36"/>
      <c r="BE174" s="36"/>
      <c r="BF174" s="36"/>
      <c r="BG174" s="36"/>
      <c r="BH174" s="36"/>
      <c r="BI174" s="36"/>
      <c r="BJ174" s="36"/>
    </row>
    <row r="175" spans="1:62">
      <c r="A175" s="347"/>
      <c r="B175" s="339"/>
      <c r="C175" s="371" t="s">
        <v>16</v>
      </c>
      <c r="D175" s="371"/>
      <c r="E175" s="371"/>
      <c r="F175" s="371"/>
      <c r="G175" s="218"/>
      <c r="H175" s="82"/>
      <c r="I175" s="82"/>
      <c r="J175" s="83"/>
      <c r="K175" s="111">
        <f>SUM(K170:K174)</f>
        <v>25.200000000000003</v>
      </c>
      <c r="L175" s="353"/>
      <c r="M175" s="338"/>
      <c r="N175" s="342"/>
      <c r="O175" s="94"/>
      <c r="P175" s="36"/>
      <c r="Q175" s="36"/>
      <c r="R175" s="36"/>
      <c r="S175" s="36"/>
      <c r="T175" s="36"/>
      <c r="U175" s="36"/>
      <c r="V175" s="36"/>
      <c r="W175" s="36"/>
      <c r="X175" s="36"/>
      <c r="Y175" s="36"/>
      <c r="Z175" s="36"/>
      <c r="AA175" s="36"/>
      <c r="AB175" s="36"/>
      <c r="AC175" s="36"/>
      <c r="AD175" s="36"/>
      <c r="AE175" s="36"/>
      <c r="AF175" s="36"/>
      <c r="AG175" s="36"/>
      <c r="AH175" s="36"/>
      <c r="AI175" s="36"/>
      <c r="AJ175" s="36"/>
      <c r="AK175" s="36"/>
      <c r="AL175" s="36"/>
      <c r="AM175" s="36"/>
      <c r="AN175" s="36"/>
      <c r="AO175" s="36"/>
      <c r="AP175" s="36"/>
      <c r="AQ175" s="36"/>
      <c r="AR175" s="36"/>
      <c r="AS175" s="36"/>
      <c r="AT175" s="36"/>
      <c r="AU175" s="36"/>
      <c r="AV175" s="36"/>
      <c r="AW175" s="36"/>
      <c r="AX175" s="36"/>
      <c r="AY175" s="36"/>
      <c r="AZ175" s="36"/>
      <c r="BA175" s="36"/>
      <c r="BB175" s="36"/>
      <c r="BC175" s="36"/>
      <c r="BD175" s="36"/>
      <c r="BE175" s="36"/>
      <c r="BF175" s="36"/>
      <c r="BG175" s="36"/>
      <c r="BH175" s="36"/>
      <c r="BI175" s="36"/>
      <c r="BJ175" s="36"/>
    </row>
    <row r="176" spans="1:62">
      <c r="A176" s="110"/>
      <c r="B176" s="81"/>
      <c r="C176" s="339"/>
      <c r="D176" s="339"/>
      <c r="E176" s="339"/>
      <c r="F176" s="339"/>
      <c r="G176" s="218"/>
      <c r="H176" s="82"/>
      <c r="I176" s="82"/>
      <c r="J176" s="83"/>
      <c r="K176" s="111"/>
      <c r="L176" s="111"/>
      <c r="M176" s="112"/>
      <c r="N176" s="313"/>
      <c r="O176" s="139"/>
      <c r="P176" s="36"/>
      <c r="Q176" s="36"/>
      <c r="R176" s="36"/>
      <c r="S176" s="36"/>
      <c r="T176" s="36"/>
      <c r="U176" s="36"/>
      <c r="V176" s="36"/>
      <c r="W176" s="36"/>
      <c r="X176" s="36"/>
      <c r="Y176" s="36"/>
      <c r="Z176" s="36"/>
      <c r="AA176" s="36"/>
      <c r="AB176" s="36"/>
      <c r="AC176" s="36"/>
      <c r="AD176" s="36"/>
      <c r="AE176" s="36"/>
      <c r="AF176" s="36"/>
      <c r="AG176" s="36"/>
      <c r="AH176" s="36"/>
      <c r="AI176" s="36"/>
      <c r="AJ176" s="36"/>
      <c r="AK176" s="36"/>
      <c r="AL176" s="36"/>
      <c r="AM176" s="36"/>
      <c r="AN176" s="36"/>
      <c r="AO176" s="36"/>
      <c r="AP176" s="36"/>
      <c r="AQ176" s="36"/>
      <c r="AR176" s="36"/>
      <c r="AS176" s="36"/>
      <c r="AT176" s="36"/>
      <c r="AU176" s="36"/>
      <c r="AV176" s="36"/>
      <c r="AW176" s="36"/>
      <c r="AX176" s="36"/>
      <c r="AY176" s="36"/>
      <c r="AZ176" s="36"/>
      <c r="BA176" s="36"/>
      <c r="BB176" s="36"/>
      <c r="BC176" s="36"/>
      <c r="BD176" s="36"/>
      <c r="BE176" s="36"/>
      <c r="BF176" s="36"/>
      <c r="BG176" s="36"/>
      <c r="BH176" s="36"/>
      <c r="BI176" s="36"/>
      <c r="BJ176" s="36"/>
    </row>
    <row r="177" spans="1:62" ht="19.5" customHeight="1">
      <c r="A177" s="345">
        <v>18</v>
      </c>
      <c r="B177" s="339" t="s">
        <v>161</v>
      </c>
      <c r="C177" s="350" t="s">
        <v>295</v>
      </c>
      <c r="D177" s="350"/>
      <c r="E177" s="350"/>
      <c r="F177" s="350"/>
      <c r="G177" s="442"/>
      <c r="H177" s="440"/>
      <c r="I177" s="440"/>
      <c r="J177" s="441"/>
      <c r="K177" s="442"/>
      <c r="L177" s="387"/>
      <c r="M177" s="387"/>
      <c r="N177" s="342">
        <f>L182*K182</f>
        <v>33324.300000000003</v>
      </c>
      <c r="O177" s="140"/>
      <c r="P177" s="36"/>
      <c r="Q177" s="36"/>
      <c r="R177" s="36"/>
      <c r="S177" s="36"/>
      <c r="T177" s="36"/>
      <c r="U177" s="36"/>
      <c r="V177" s="36"/>
      <c r="W177" s="36"/>
      <c r="X177" s="36"/>
      <c r="Y177" s="36"/>
      <c r="Z177" s="36"/>
      <c r="AA177" s="36"/>
      <c r="AB177" s="36"/>
      <c r="AC177" s="36"/>
      <c r="AD177" s="36"/>
      <c r="AE177" s="36"/>
      <c r="AF177" s="36"/>
      <c r="AG177" s="36"/>
      <c r="AH177" s="36"/>
      <c r="AI177" s="36"/>
      <c r="AJ177" s="36"/>
      <c r="AK177" s="36"/>
      <c r="AL177" s="36"/>
      <c r="AM177" s="36"/>
      <c r="AN177" s="36"/>
      <c r="AO177" s="36"/>
      <c r="AP177" s="36"/>
      <c r="AQ177" s="36"/>
      <c r="AR177" s="36"/>
      <c r="AS177" s="36"/>
      <c r="AT177" s="36"/>
      <c r="AU177" s="36"/>
      <c r="AV177" s="36"/>
      <c r="AW177" s="36"/>
      <c r="AX177" s="36"/>
      <c r="AY177" s="36"/>
      <c r="AZ177" s="36"/>
      <c r="BA177" s="36"/>
      <c r="BB177" s="36"/>
      <c r="BC177" s="36"/>
      <c r="BD177" s="36"/>
      <c r="BE177" s="36"/>
      <c r="BF177" s="36"/>
      <c r="BG177" s="36"/>
      <c r="BH177" s="36"/>
      <c r="BI177" s="36"/>
      <c r="BJ177" s="36"/>
    </row>
    <row r="178" spans="1:62" ht="138.75" customHeight="1">
      <c r="A178" s="346"/>
      <c r="B178" s="339"/>
      <c r="C178" s="350"/>
      <c r="D178" s="350"/>
      <c r="E178" s="350"/>
      <c r="F178" s="350"/>
      <c r="G178" s="442"/>
      <c r="H178" s="440"/>
      <c r="I178" s="440"/>
      <c r="J178" s="441"/>
      <c r="K178" s="442"/>
      <c r="L178" s="388"/>
      <c r="M178" s="388"/>
      <c r="N178" s="342"/>
      <c r="O178" s="140"/>
      <c r="P178" s="36"/>
      <c r="Q178" s="36"/>
      <c r="R178" s="36"/>
      <c r="S178" s="36"/>
      <c r="T178" s="36"/>
      <c r="U178" s="36"/>
      <c r="V178" s="36"/>
      <c r="W178" s="36"/>
      <c r="X178" s="36"/>
      <c r="Y178" s="36"/>
      <c r="Z178" s="36"/>
      <c r="AA178" s="36"/>
      <c r="AB178" s="36"/>
      <c r="AC178" s="36"/>
      <c r="AD178" s="36"/>
      <c r="AE178" s="36"/>
      <c r="AF178" s="36"/>
      <c r="AG178" s="36"/>
      <c r="AH178" s="36"/>
      <c r="AI178" s="36"/>
      <c r="AJ178" s="36"/>
      <c r="AK178" s="36"/>
      <c r="AL178" s="36"/>
      <c r="AM178" s="36"/>
      <c r="AN178" s="36"/>
      <c r="AO178" s="36"/>
      <c r="AP178" s="36"/>
      <c r="AQ178" s="36"/>
      <c r="AR178" s="36"/>
      <c r="AS178" s="36"/>
      <c r="AT178" s="36"/>
      <c r="AU178" s="36"/>
      <c r="AV178" s="36"/>
      <c r="AW178" s="36"/>
      <c r="AX178" s="36"/>
      <c r="AY178" s="36"/>
      <c r="AZ178" s="36"/>
      <c r="BA178" s="36"/>
      <c r="BB178" s="36"/>
      <c r="BC178" s="36"/>
      <c r="BD178" s="36"/>
      <c r="BE178" s="36"/>
      <c r="BF178" s="36"/>
      <c r="BG178" s="36"/>
      <c r="BH178" s="36"/>
      <c r="BI178" s="36"/>
      <c r="BJ178" s="36"/>
    </row>
    <row r="179" spans="1:62" ht="21" customHeight="1">
      <c r="A179" s="346"/>
      <c r="B179" s="339"/>
      <c r="C179" s="371" t="str">
        <f>C170</f>
        <v>(1800 x 2200 mm) Conf. Hall door</v>
      </c>
      <c r="D179" s="371"/>
      <c r="E179" s="371"/>
      <c r="F179" s="371"/>
      <c r="G179" s="141">
        <v>1</v>
      </c>
      <c r="H179" s="134">
        <v>1.8</v>
      </c>
      <c r="I179" s="134">
        <v>2.2000000000000002</v>
      </c>
      <c r="J179" s="135"/>
      <c r="K179" s="111">
        <f t="shared" ref="K179:K181" si="21">H179*G179*I179</f>
        <v>3.9600000000000004</v>
      </c>
      <c r="L179" s="388"/>
      <c r="M179" s="388"/>
      <c r="N179" s="342"/>
      <c r="O179" s="140"/>
      <c r="P179" s="36"/>
      <c r="Q179" s="36"/>
      <c r="R179" s="36"/>
      <c r="S179" s="36"/>
      <c r="T179" s="36"/>
      <c r="U179" s="36"/>
      <c r="V179" s="36"/>
      <c r="W179" s="36"/>
      <c r="X179" s="36"/>
      <c r="Y179" s="36"/>
      <c r="Z179" s="36"/>
      <c r="AA179" s="36"/>
      <c r="AB179" s="36"/>
      <c r="AC179" s="36"/>
      <c r="AD179" s="36"/>
      <c r="AE179" s="36"/>
      <c r="AF179" s="36"/>
      <c r="AG179" s="36"/>
      <c r="AH179" s="36"/>
      <c r="AI179" s="36"/>
      <c r="AJ179" s="36"/>
      <c r="AK179" s="36"/>
      <c r="AL179" s="36"/>
      <c r="AM179" s="36"/>
      <c r="AN179" s="36"/>
      <c r="AO179" s="36"/>
      <c r="AP179" s="36"/>
      <c r="AQ179" s="36"/>
      <c r="AR179" s="36"/>
      <c r="AS179" s="36"/>
      <c r="AT179" s="36"/>
      <c r="AU179" s="36"/>
      <c r="AV179" s="36"/>
      <c r="AW179" s="36"/>
      <c r="AX179" s="36"/>
      <c r="AY179" s="36"/>
      <c r="AZ179" s="36"/>
      <c r="BA179" s="36"/>
      <c r="BB179" s="36"/>
      <c r="BC179" s="36"/>
      <c r="BD179" s="36"/>
      <c r="BE179" s="36"/>
      <c r="BF179" s="36"/>
      <c r="BG179" s="36"/>
      <c r="BH179" s="36"/>
      <c r="BI179" s="36"/>
      <c r="BJ179" s="36"/>
    </row>
    <row r="180" spans="1:62" ht="15" customHeight="1">
      <c r="A180" s="346"/>
      <c r="B180" s="339"/>
      <c r="C180" s="371" t="str">
        <f>C171</f>
        <v>(850 x 2100 mm) toilet door</v>
      </c>
      <c r="D180" s="371"/>
      <c r="E180" s="371"/>
      <c r="F180" s="371"/>
      <c r="G180" s="218">
        <v>2</v>
      </c>
      <c r="H180" s="113">
        <v>0.85</v>
      </c>
      <c r="I180" s="82">
        <v>2.1</v>
      </c>
      <c r="J180" s="83"/>
      <c r="K180" s="111">
        <f t="shared" si="21"/>
        <v>3.57</v>
      </c>
      <c r="L180" s="388"/>
      <c r="M180" s="388"/>
      <c r="N180" s="342"/>
      <c r="O180" s="140"/>
      <c r="P180" s="142"/>
      <c r="Q180" s="36"/>
      <c r="R180" s="36"/>
      <c r="S180" s="36"/>
      <c r="T180" s="36"/>
      <c r="U180" s="36"/>
      <c r="V180" s="36"/>
      <c r="W180" s="36"/>
      <c r="X180" s="36"/>
      <c r="Y180" s="36"/>
      <c r="Z180" s="36"/>
      <c r="AA180" s="36"/>
      <c r="AB180" s="36"/>
      <c r="AC180" s="36"/>
      <c r="AD180" s="36"/>
      <c r="AE180" s="36"/>
      <c r="AF180" s="36"/>
      <c r="AG180" s="36"/>
      <c r="AH180" s="36"/>
      <c r="AI180" s="36"/>
      <c r="AJ180" s="36"/>
      <c r="AK180" s="36"/>
      <c r="AL180" s="36"/>
      <c r="AM180" s="36"/>
      <c r="AN180" s="36"/>
      <c r="AO180" s="36"/>
      <c r="AP180" s="36"/>
      <c r="AQ180" s="36"/>
      <c r="AR180" s="36"/>
      <c r="AS180" s="36"/>
      <c r="AT180" s="36"/>
      <c r="AU180" s="36"/>
      <c r="AV180" s="36"/>
      <c r="AW180" s="36"/>
      <c r="AX180" s="36"/>
      <c r="AY180" s="36"/>
      <c r="AZ180" s="36"/>
      <c r="BA180" s="36"/>
      <c r="BB180" s="36"/>
      <c r="BC180" s="36"/>
      <c r="BD180" s="36"/>
      <c r="BE180" s="36"/>
      <c r="BF180" s="36"/>
      <c r="BG180" s="36"/>
      <c r="BH180" s="36"/>
      <c r="BI180" s="36"/>
      <c r="BJ180" s="36"/>
    </row>
    <row r="181" spans="1:62" ht="15" customHeight="1">
      <c r="A181" s="346"/>
      <c r="B181" s="339"/>
      <c r="C181" s="371" t="str">
        <f>C172</f>
        <v>(750 x 2100 mm) toilet door</v>
      </c>
      <c r="D181" s="371"/>
      <c r="E181" s="371"/>
      <c r="F181" s="371"/>
      <c r="G181" s="218">
        <v>1</v>
      </c>
      <c r="H181" s="113">
        <v>0.75</v>
      </c>
      <c r="I181" s="82">
        <v>2.1</v>
      </c>
      <c r="J181" s="83"/>
      <c r="K181" s="111">
        <f t="shared" si="21"/>
        <v>1.5750000000000002</v>
      </c>
      <c r="L181" s="143"/>
      <c r="M181" s="143"/>
      <c r="N181" s="342"/>
      <c r="O181" s="140"/>
      <c r="P181" s="142"/>
      <c r="Q181" s="36"/>
      <c r="R181" s="36"/>
      <c r="S181" s="36"/>
      <c r="T181" s="36"/>
      <c r="U181" s="36"/>
      <c r="V181" s="36"/>
      <c r="W181" s="36"/>
      <c r="X181" s="36"/>
      <c r="Y181" s="36"/>
      <c r="Z181" s="36"/>
      <c r="AA181" s="36"/>
      <c r="AB181" s="36"/>
      <c r="AC181" s="36"/>
      <c r="AD181" s="36"/>
      <c r="AE181" s="36"/>
      <c r="AF181" s="36"/>
      <c r="AG181" s="36"/>
      <c r="AH181" s="36"/>
      <c r="AI181" s="36"/>
      <c r="AJ181" s="36"/>
      <c r="AK181" s="36"/>
      <c r="AL181" s="36"/>
      <c r="AM181" s="36"/>
      <c r="AN181" s="36"/>
      <c r="AO181" s="36"/>
      <c r="AP181" s="36"/>
      <c r="AQ181" s="36"/>
      <c r="AR181" s="36"/>
      <c r="AS181" s="36"/>
      <c r="AT181" s="36"/>
      <c r="AU181" s="36"/>
      <c r="AV181" s="36"/>
      <c r="AW181" s="36"/>
      <c r="AX181" s="36"/>
      <c r="AY181" s="36"/>
      <c r="AZ181" s="36"/>
      <c r="BA181" s="36"/>
      <c r="BB181" s="36"/>
      <c r="BC181" s="36"/>
      <c r="BD181" s="36"/>
      <c r="BE181" s="36"/>
      <c r="BF181" s="36"/>
      <c r="BG181" s="36"/>
      <c r="BH181" s="36"/>
      <c r="BI181" s="36"/>
      <c r="BJ181" s="36"/>
    </row>
    <row r="182" spans="1:62" s="35" customFormat="1">
      <c r="A182" s="347"/>
      <c r="B182" s="339"/>
      <c r="C182" s="371" t="s">
        <v>16</v>
      </c>
      <c r="D182" s="371"/>
      <c r="E182" s="371"/>
      <c r="F182" s="371"/>
      <c r="G182" s="218"/>
      <c r="H182" s="82"/>
      <c r="I182" s="82"/>
      <c r="J182" s="83"/>
      <c r="K182" s="111">
        <f>SUM(K179:K181)</f>
        <v>9.1050000000000004</v>
      </c>
      <c r="L182" s="111">
        <v>3660</v>
      </c>
      <c r="M182" s="112" t="s">
        <v>15</v>
      </c>
      <c r="N182" s="342"/>
    </row>
    <row r="183" spans="1:62" s="35" customFormat="1">
      <c r="A183" s="61"/>
      <c r="B183" s="81"/>
      <c r="C183" s="371" t="s">
        <v>49</v>
      </c>
      <c r="D183" s="371" t="s">
        <v>49</v>
      </c>
      <c r="E183" s="371" t="s">
        <v>49</v>
      </c>
      <c r="F183" s="371" t="s">
        <v>49</v>
      </c>
      <c r="G183" s="218"/>
      <c r="H183" s="82"/>
      <c r="I183" s="82"/>
      <c r="J183" s="83"/>
      <c r="K183" s="111"/>
      <c r="L183" s="111"/>
      <c r="M183" s="112"/>
      <c r="N183" s="300">
        <f>N177*0.1</f>
        <v>3332.4300000000003</v>
      </c>
    </row>
    <row r="184" spans="1:62" s="35" customFormat="1">
      <c r="A184" s="110"/>
      <c r="B184" s="81"/>
      <c r="C184" s="339"/>
      <c r="D184" s="339"/>
      <c r="E184" s="339"/>
      <c r="F184" s="339"/>
      <c r="G184" s="218"/>
      <c r="H184" s="82"/>
      <c r="I184" s="82"/>
      <c r="J184" s="83"/>
      <c r="K184" s="111"/>
      <c r="L184" s="111"/>
      <c r="M184" s="112"/>
      <c r="N184" s="313"/>
    </row>
    <row r="185" spans="1:62" s="35" customFormat="1" ht="15" customHeight="1">
      <c r="A185" s="468">
        <v>19</v>
      </c>
      <c r="B185" s="416" t="s">
        <v>50</v>
      </c>
      <c r="C185" s="437" t="s">
        <v>51</v>
      </c>
      <c r="D185" s="437"/>
      <c r="E185" s="437"/>
      <c r="F185" s="437"/>
      <c r="G185" s="475"/>
      <c r="H185" s="471"/>
      <c r="I185" s="471"/>
      <c r="J185" s="471"/>
      <c r="K185" s="475"/>
      <c r="L185" s="431">
        <v>2186</v>
      </c>
      <c r="M185" s="432" t="s">
        <v>41</v>
      </c>
      <c r="N185" s="422">
        <f>L185*K190</f>
        <v>2655.9900000000002</v>
      </c>
      <c r="O185" s="92"/>
    </row>
    <row r="186" spans="1:62" s="35" customFormat="1" ht="92.25" customHeight="1">
      <c r="A186" s="469"/>
      <c r="B186" s="417"/>
      <c r="C186" s="437"/>
      <c r="D186" s="437"/>
      <c r="E186" s="437"/>
      <c r="F186" s="437"/>
      <c r="G186" s="476"/>
      <c r="H186" s="472"/>
      <c r="I186" s="472"/>
      <c r="J186" s="472"/>
      <c r="K186" s="476"/>
      <c r="L186" s="431"/>
      <c r="M186" s="432"/>
      <c r="N186" s="423"/>
      <c r="O186" s="92"/>
    </row>
    <row r="187" spans="1:62" s="35" customFormat="1" ht="81" customHeight="1">
      <c r="A187" s="469"/>
      <c r="B187" s="417"/>
      <c r="C187" s="437" t="s">
        <v>302</v>
      </c>
      <c r="D187" s="437"/>
      <c r="E187" s="437"/>
      <c r="F187" s="437"/>
      <c r="G187" s="477"/>
      <c r="H187" s="473"/>
      <c r="I187" s="473"/>
      <c r="J187" s="473"/>
      <c r="K187" s="477"/>
      <c r="L187" s="431"/>
      <c r="M187" s="432"/>
      <c r="N187" s="423"/>
      <c r="O187" s="92"/>
    </row>
    <row r="188" spans="1:62" s="35" customFormat="1">
      <c r="A188" s="469"/>
      <c r="B188" s="417"/>
      <c r="C188" s="425" t="s">
        <v>162</v>
      </c>
      <c r="D188" s="426"/>
      <c r="E188" s="426"/>
      <c r="F188" s="427"/>
      <c r="G188" s="216">
        <v>2</v>
      </c>
      <c r="H188" s="156">
        <v>0.9</v>
      </c>
      <c r="I188" s="156">
        <v>0.45</v>
      </c>
      <c r="J188" s="138"/>
      <c r="K188" s="145">
        <f>I188*H188*G188</f>
        <v>0.81</v>
      </c>
      <c r="L188" s="431"/>
      <c r="M188" s="432"/>
      <c r="N188" s="423"/>
      <c r="O188" s="92"/>
    </row>
    <row r="189" spans="1:62" s="35" customFormat="1">
      <c r="A189" s="469"/>
      <c r="B189" s="417"/>
      <c r="C189" s="425" t="s">
        <v>163</v>
      </c>
      <c r="D189" s="426"/>
      <c r="E189" s="426"/>
      <c r="F189" s="427"/>
      <c r="G189" s="216">
        <v>2</v>
      </c>
      <c r="H189" s="156">
        <v>0.45</v>
      </c>
      <c r="I189" s="156">
        <v>0.45</v>
      </c>
      <c r="J189" s="138"/>
      <c r="K189" s="145">
        <f>I189*H189*G189</f>
        <v>0.40500000000000003</v>
      </c>
      <c r="L189" s="431"/>
      <c r="M189" s="432"/>
      <c r="N189" s="423"/>
      <c r="O189" s="92"/>
    </row>
    <row r="190" spans="1:62" s="35" customFormat="1" ht="15" customHeight="1">
      <c r="A190" s="470"/>
      <c r="B190" s="418"/>
      <c r="C190" s="425" t="s">
        <v>16</v>
      </c>
      <c r="D190" s="426"/>
      <c r="E190" s="426"/>
      <c r="F190" s="427"/>
      <c r="G190" s="216"/>
      <c r="H190" s="156"/>
      <c r="I190" s="156"/>
      <c r="J190" s="138"/>
      <c r="K190" s="145">
        <f>SUM(K188:K189)</f>
        <v>1.2150000000000001</v>
      </c>
      <c r="L190" s="431"/>
      <c r="M190" s="432"/>
      <c r="N190" s="424"/>
      <c r="O190" s="92"/>
    </row>
    <row r="191" spans="1:62" s="35" customFormat="1">
      <c r="A191" s="61"/>
      <c r="B191" s="81"/>
      <c r="C191" s="371" t="s">
        <v>49</v>
      </c>
      <c r="D191" s="371" t="s">
        <v>49</v>
      </c>
      <c r="E191" s="371" t="s">
        <v>49</v>
      </c>
      <c r="F191" s="371" t="s">
        <v>49</v>
      </c>
      <c r="G191" s="218"/>
      <c r="H191" s="82"/>
      <c r="I191" s="82"/>
      <c r="J191" s="83"/>
      <c r="K191" s="111"/>
      <c r="L191" s="111"/>
      <c r="M191" s="112"/>
      <c r="N191" s="300">
        <f>N185*0.1</f>
        <v>265.59900000000005</v>
      </c>
    </row>
    <row r="192" spans="1:62" s="35" customFormat="1">
      <c r="A192" s="133"/>
      <c r="B192" s="365" t="s">
        <v>152</v>
      </c>
      <c r="C192" s="366"/>
      <c r="D192" s="366"/>
      <c r="E192" s="366"/>
      <c r="F192" s="366"/>
      <c r="G192" s="366"/>
      <c r="H192" s="366"/>
      <c r="I192" s="366"/>
      <c r="J192" s="366"/>
      <c r="K192" s="366"/>
      <c r="L192" s="366"/>
      <c r="M192" s="367"/>
      <c r="N192" s="310"/>
      <c r="O192" s="105"/>
    </row>
    <row r="193" spans="1:62" ht="69" customHeight="1">
      <c r="A193" s="345">
        <v>20</v>
      </c>
      <c r="B193" s="339" t="s">
        <v>219</v>
      </c>
      <c r="C193" s="462" t="s">
        <v>276</v>
      </c>
      <c r="D193" s="463"/>
      <c r="E193" s="463"/>
      <c r="F193" s="464"/>
      <c r="G193" s="225"/>
      <c r="H193" s="211"/>
      <c r="I193" s="211"/>
      <c r="J193" s="211"/>
      <c r="K193" s="211"/>
      <c r="L193" s="390">
        <v>65</v>
      </c>
      <c r="M193" s="351" t="s">
        <v>41</v>
      </c>
      <c r="N193" s="390">
        <f>L193*K200</f>
        <v>491.40000000000003</v>
      </c>
      <c r="O193" s="93"/>
      <c r="P193" s="36"/>
      <c r="Q193" s="36"/>
      <c r="R193" s="36"/>
      <c r="S193" s="36"/>
      <c r="T193" s="36"/>
      <c r="U193" s="36"/>
      <c r="V193" s="36"/>
      <c r="W193" s="36"/>
      <c r="X193" s="36"/>
      <c r="Y193" s="36"/>
      <c r="Z193" s="36"/>
      <c r="AA193" s="36"/>
      <c r="AB193" s="36"/>
      <c r="AC193" s="36"/>
      <c r="AD193" s="36"/>
      <c r="AE193" s="36"/>
      <c r="AF193" s="36"/>
      <c r="AG193" s="36"/>
      <c r="AH193" s="36"/>
      <c r="AI193" s="36"/>
      <c r="AJ193" s="36"/>
      <c r="AK193" s="36"/>
      <c r="AL193" s="36"/>
      <c r="AM193" s="36"/>
      <c r="AN193" s="36"/>
      <c r="AO193" s="36"/>
      <c r="AP193" s="36"/>
      <c r="AQ193" s="36"/>
      <c r="AR193" s="36"/>
      <c r="AS193" s="36"/>
      <c r="AT193" s="36"/>
      <c r="AU193" s="36"/>
      <c r="AV193" s="36"/>
      <c r="AW193" s="36"/>
      <c r="AX193" s="36"/>
      <c r="AY193" s="36"/>
      <c r="AZ193" s="36"/>
      <c r="BA193" s="36"/>
      <c r="BB193" s="36"/>
      <c r="BC193" s="36"/>
      <c r="BD193" s="36"/>
      <c r="BE193" s="36"/>
      <c r="BF193" s="36"/>
      <c r="BG193" s="36"/>
      <c r="BH193" s="36"/>
      <c r="BI193" s="36"/>
      <c r="BJ193" s="36"/>
    </row>
    <row r="194" spans="1:62">
      <c r="A194" s="346"/>
      <c r="B194" s="339"/>
      <c r="C194" s="459" t="s">
        <v>220</v>
      </c>
      <c r="D194" s="460"/>
      <c r="E194" s="460"/>
      <c r="F194" s="461"/>
      <c r="G194" s="147"/>
      <c r="H194" s="147"/>
      <c r="I194" s="147"/>
      <c r="J194" s="148"/>
      <c r="K194" s="148"/>
      <c r="L194" s="391"/>
      <c r="M194" s="352"/>
      <c r="N194" s="391"/>
      <c r="O194" s="93"/>
      <c r="P194" s="36"/>
      <c r="Q194" s="36"/>
      <c r="R194" s="36"/>
      <c r="S194" s="36"/>
      <c r="T194" s="36"/>
      <c r="U194" s="36"/>
      <c r="V194" s="36"/>
      <c r="W194" s="36"/>
      <c r="X194" s="36"/>
      <c r="Y194" s="36"/>
      <c r="Z194" s="36"/>
      <c r="AA194" s="36"/>
      <c r="AB194" s="36"/>
      <c r="AC194" s="36"/>
      <c r="AD194" s="36"/>
      <c r="AE194" s="36"/>
      <c r="AF194" s="36"/>
      <c r="AG194" s="36"/>
      <c r="AH194" s="36"/>
      <c r="AI194" s="36"/>
      <c r="AJ194" s="36"/>
      <c r="AK194" s="36"/>
      <c r="AL194" s="36"/>
      <c r="AM194" s="36"/>
      <c r="AN194" s="36"/>
      <c r="AO194" s="36"/>
      <c r="AP194" s="36"/>
      <c r="AQ194" s="36"/>
      <c r="AR194" s="36"/>
      <c r="AS194" s="36"/>
      <c r="AT194" s="36"/>
      <c r="AU194" s="36"/>
      <c r="AV194" s="36"/>
      <c r="AW194" s="36"/>
      <c r="AX194" s="36"/>
      <c r="AY194" s="36"/>
      <c r="AZ194" s="36"/>
      <c r="BA194" s="36"/>
      <c r="BB194" s="36"/>
      <c r="BC194" s="36"/>
      <c r="BD194" s="36"/>
      <c r="BE194" s="36"/>
      <c r="BF194" s="36"/>
      <c r="BG194" s="36"/>
      <c r="BH194" s="36"/>
      <c r="BI194" s="36"/>
      <c r="BJ194" s="36"/>
    </row>
    <row r="195" spans="1:62" ht="15" customHeight="1">
      <c r="A195" s="346"/>
      <c r="B195" s="339"/>
      <c r="C195" s="356" t="str">
        <f>C170</f>
        <v>(1800 x 2200 mm) Conf. Hall door</v>
      </c>
      <c r="D195" s="357"/>
      <c r="E195" s="357"/>
      <c r="F195" s="358"/>
      <c r="G195" s="218">
        <f>G170</f>
        <v>1</v>
      </c>
      <c r="H195" s="149">
        <f>H170</f>
        <v>6.2</v>
      </c>
      <c r="I195" s="89">
        <v>0.3</v>
      </c>
      <c r="J195" s="81"/>
      <c r="K195" s="111">
        <f t="shared" ref="K195:K197" si="22">H195*G195*I195</f>
        <v>1.8599999999999999</v>
      </c>
      <c r="L195" s="391"/>
      <c r="M195" s="352"/>
      <c r="N195" s="391"/>
      <c r="O195" s="93"/>
      <c r="P195" s="36"/>
      <c r="Q195" s="36"/>
      <c r="R195" s="36"/>
      <c r="S195" s="36"/>
      <c r="T195" s="36"/>
      <c r="U195" s="36"/>
      <c r="V195" s="36"/>
      <c r="W195" s="36"/>
      <c r="X195" s="36"/>
      <c r="Y195" s="36"/>
      <c r="Z195" s="36"/>
      <c r="AA195" s="36"/>
      <c r="AB195" s="36"/>
      <c r="AC195" s="36"/>
      <c r="AD195" s="36"/>
      <c r="AE195" s="36"/>
      <c r="AF195" s="36"/>
      <c r="AG195" s="36"/>
      <c r="AH195" s="36"/>
      <c r="AI195" s="36"/>
      <c r="AJ195" s="36"/>
      <c r="AK195" s="36"/>
      <c r="AL195" s="36"/>
      <c r="AM195" s="36"/>
      <c r="AN195" s="36"/>
      <c r="AO195" s="36"/>
      <c r="AP195" s="36"/>
      <c r="AQ195" s="36"/>
      <c r="AR195" s="36"/>
      <c r="AS195" s="36"/>
      <c r="AT195" s="36"/>
      <c r="AU195" s="36"/>
      <c r="AV195" s="36"/>
      <c r="AW195" s="36"/>
      <c r="AX195" s="36"/>
      <c r="AY195" s="36"/>
      <c r="AZ195" s="36"/>
      <c r="BA195" s="36"/>
      <c r="BB195" s="36"/>
      <c r="BC195" s="36"/>
      <c r="BD195" s="36"/>
      <c r="BE195" s="36"/>
      <c r="BF195" s="36"/>
      <c r="BG195" s="36"/>
      <c r="BH195" s="36"/>
      <c r="BI195" s="36"/>
      <c r="BJ195" s="36"/>
    </row>
    <row r="196" spans="1:62" ht="15" customHeight="1">
      <c r="A196" s="346"/>
      <c r="B196" s="339"/>
      <c r="C196" s="356" t="str">
        <f>C171</f>
        <v>(850 x 2100 mm) toilet door</v>
      </c>
      <c r="D196" s="357"/>
      <c r="E196" s="357"/>
      <c r="F196" s="358"/>
      <c r="G196" s="218">
        <f t="shared" ref="G196:H197" si="23">G171</f>
        <v>2</v>
      </c>
      <c r="H196" s="149">
        <f t="shared" si="23"/>
        <v>3.8000000000000003</v>
      </c>
      <c r="I196" s="89">
        <v>0.3</v>
      </c>
      <c r="J196" s="81"/>
      <c r="K196" s="111">
        <f t="shared" si="22"/>
        <v>2.2800000000000002</v>
      </c>
      <c r="L196" s="391"/>
      <c r="M196" s="352"/>
      <c r="N196" s="391"/>
      <c r="O196" s="93"/>
      <c r="P196" s="36"/>
      <c r="Q196" s="36"/>
      <c r="R196" s="36"/>
      <c r="S196" s="36"/>
      <c r="T196" s="36"/>
      <c r="U196" s="36"/>
      <c r="V196" s="36"/>
      <c r="W196" s="36"/>
      <c r="X196" s="36"/>
      <c r="Y196" s="36"/>
      <c r="Z196" s="36"/>
      <c r="AA196" s="36"/>
      <c r="AB196" s="36"/>
      <c r="AC196" s="36"/>
      <c r="AD196" s="36"/>
      <c r="AE196" s="36"/>
      <c r="AF196" s="36"/>
      <c r="AG196" s="36"/>
      <c r="AH196" s="36"/>
      <c r="AI196" s="36"/>
      <c r="AJ196" s="36"/>
      <c r="AK196" s="36"/>
      <c r="AL196" s="36"/>
      <c r="AM196" s="36"/>
      <c r="AN196" s="36"/>
      <c r="AO196" s="36"/>
      <c r="AP196" s="36"/>
      <c r="AQ196" s="36"/>
      <c r="AR196" s="36"/>
      <c r="AS196" s="36"/>
      <c r="AT196" s="36"/>
      <c r="AU196" s="36"/>
      <c r="AV196" s="36"/>
      <c r="AW196" s="36"/>
      <c r="AX196" s="36"/>
      <c r="AY196" s="36"/>
      <c r="AZ196" s="36"/>
      <c r="BA196" s="36"/>
      <c r="BB196" s="36"/>
      <c r="BC196" s="36"/>
      <c r="BD196" s="36"/>
      <c r="BE196" s="36"/>
      <c r="BF196" s="36"/>
      <c r="BG196" s="36"/>
      <c r="BH196" s="36"/>
      <c r="BI196" s="36"/>
      <c r="BJ196" s="36"/>
    </row>
    <row r="197" spans="1:62" ht="15" customHeight="1">
      <c r="A197" s="346"/>
      <c r="B197" s="339"/>
      <c r="C197" s="356" t="str">
        <f>C172</f>
        <v>(750 x 2100 mm) toilet door</v>
      </c>
      <c r="D197" s="357"/>
      <c r="E197" s="357"/>
      <c r="F197" s="358"/>
      <c r="G197" s="218">
        <f t="shared" si="23"/>
        <v>1</v>
      </c>
      <c r="H197" s="149">
        <f t="shared" si="23"/>
        <v>3.6</v>
      </c>
      <c r="I197" s="89">
        <v>0.3</v>
      </c>
      <c r="J197" s="81"/>
      <c r="K197" s="111">
        <f t="shared" si="22"/>
        <v>1.08</v>
      </c>
      <c r="L197" s="391"/>
      <c r="M197" s="352"/>
      <c r="N197" s="391"/>
      <c r="O197" s="93"/>
      <c r="P197" s="36"/>
      <c r="Q197" s="36"/>
      <c r="R197" s="36"/>
      <c r="S197" s="36"/>
      <c r="T197" s="36"/>
      <c r="U197" s="36"/>
      <c r="V197" s="36"/>
      <c r="W197" s="36"/>
      <c r="X197" s="36"/>
      <c r="Y197" s="36"/>
      <c r="Z197" s="36"/>
      <c r="AA197" s="36"/>
      <c r="AB197" s="36"/>
      <c r="AC197" s="36"/>
      <c r="AD197" s="36"/>
      <c r="AE197" s="36"/>
      <c r="AF197" s="36"/>
      <c r="AG197" s="36"/>
      <c r="AH197" s="36"/>
      <c r="AI197" s="36"/>
      <c r="AJ197" s="36"/>
      <c r="AK197" s="36"/>
      <c r="AL197" s="36"/>
      <c r="AM197" s="36"/>
      <c r="AN197" s="36"/>
      <c r="AO197" s="36"/>
      <c r="AP197" s="36"/>
      <c r="AQ197" s="36"/>
      <c r="AR197" s="36"/>
      <c r="AS197" s="36"/>
      <c r="AT197" s="36"/>
      <c r="AU197" s="36"/>
      <c r="AV197" s="36"/>
      <c r="AW197" s="36"/>
      <c r="AX197" s="36"/>
      <c r="AY197" s="36"/>
      <c r="AZ197" s="36"/>
      <c r="BA197" s="36"/>
      <c r="BB197" s="36"/>
      <c r="BC197" s="36"/>
      <c r="BD197" s="36"/>
      <c r="BE197" s="36"/>
      <c r="BF197" s="36"/>
      <c r="BG197" s="36"/>
      <c r="BH197" s="36"/>
      <c r="BI197" s="36"/>
      <c r="BJ197" s="36"/>
    </row>
    <row r="198" spans="1:62">
      <c r="A198" s="346"/>
      <c r="B198" s="339"/>
      <c r="C198" s="356" t="str">
        <f t="shared" ref="C198:C199" si="24">C173</f>
        <v>(600 x 450 mm) toilet ventilator</v>
      </c>
      <c r="D198" s="357"/>
      <c r="E198" s="357"/>
      <c r="F198" s="358"/>
      <c r="G198" s="218">
        <f t="shared" ref="G198:H198" si="25">G173</f>
        <v>2</v>
      </c>
      <c r="H198" s="149">
        <f t="shared" si="25"/>
        <v>2.1</v>
      </c>
      <c r="I198" s="89">
        <v>0.3</v>
      </c>
      <c r="J198" s="81"/>
      <c r="K198" s="111">
        <f t="shared" ref="K198:K199" si="26">H198*G198*I198</f>
        <v>1.26</v>
      </c>
      <c r="L198" s="391"/>
      <c r="M198" s="352"/>
      <c r="N198" s="391"/>
      <c r="O198" s="93"/>
      <c r="P198" s="36"/>
      <c r="Q198" s="36"/>
      <c r="R198" s="36"/>
      <c r="S198" s="36"/>
      <c r="T198" s="36"/>
      <c r="U198" s="36"/>
      <c r="V198" s="36"/>
      <c r="W198" s="36"/>
      <c r="X198" s="36"/>
      <c r="Y198" s="36"/>
      <c r="Z198" s="36"/>
      <c r="AA198" s="36"/>
      <c r="AB198" s="36"/>
      <c r="AC198" s="36"/>
      <c r="AD198" s="36"/>
      <c r="AE198" s="36"/>
      <c r="AF198" s="36"/>
      <c r="AG198" s="36"/>
      <c r="AH198" s="36"/>
      <c r="AI198" s="36"/>
      <c r="AJ198" s="36"/>
      <c r="AK198" s="36"/>
      <c r="AL198" s="36"/>
      <c r="AM198" s="36"/>
      <c r="AN198" s="36"/>
      <c r="AO198" s="36"/>
      <c r="AP198" s="36"/>
      <c r="AQ198" s="36"/>
      <c r="AR198" s="36"/>
      <c r="AS198" s="36"/>
      <c r="AT198" s="36"/>
      <c r="AU198" s="36"/>
      <c r="AV198" s="36"/>
      <c r="AW198" s="36"/>
      <c r="AX198" s="36"/>
      <c r="AY198" s="36"/>
      <c r="AZ198" s="36"/>
      <c r="BA198" s="36"/>
      <c r="BB198" s="36"/>
      <c r="BC198" s="36"/>
      <c r="BD198" s="36"/>
      <c r="BE198" s="36"/>
      <c r="BF198" s="36"/>
      <c r="BG198" s="36"/>
      <c r="BH198" s="36"/>
      <c r="BI198" s="36"/>
      <c r="BJ198" s="36"/>
    </row>
    <row r="199" spans="1:62">
      <c r="A199" s="346"/>
      <c r="B199" s="339"/>
      <c r="C199" s="356" t="str">
        <f t="shared" si="24"/>
        <v>(450 x 450 mm) toilet ventilator</v>
      </c>
      <c r="D199" s="357"/>
      <c r="E199" s="357"/>
      <c r="F199" s="358"/>
      <c r="G199" s="218">
        <f t="shared" ref="G199:H199" si="27">G174</f>
        <v>2</v>
      </c>
      <c r="H199" s="149">
        <f t="shared" si="27"/>
        <v>1.8</v>
      </c>
      <c r="I199" s="89">
        <v>0.3</v>
      </c>
      <c r="J199" s="81"/>
      <c r="K199" s="111">
        <f t="shared" si="26"/>
        <v>1.08</v>
      </c>
      <c r="L199" s="391"/>
      <c r="M199" s="352"/>
      <c r="N199" s="391"/>
      <c r="O199" s="93"/>
      <c r="P199" s="36"/>
      <c r="Q199" s="36"/>
      <c r="R199" s="36"/>
      <c r="S199" s="36"/>
      <c r="T199" s="36"/>
      <c r="U199" s="36"/>
      <c r="V199" s="36"/>
      <c r="W199" s="36"/>
      <c r="X199" s="36"/>
      <c r="Y199" s="36"/>
      <c r="Z199" s="36"/>
      <c r="AA199" s="36"/>
      <c r="AB199" s="36"/>
      <c r="AC199" s="36"/>
      <c r="AD199" s="36"/>
      <c r="AE199" s="36"/>
      <c r="AF199" s="36"/>
      <c r="AG199" s="36"/>
      <c r="AH199" s="36"/>
      <c r="AI199" s="36"/>
      <c r="AJ199" s="36"/>
      <c r="AK199" s="36"/>
      <c r="AL199" s="36"/>
      <c r="AM199" s="36"/>
      <c r="AN199" s="36"/>
      <c r="AO199" s="36"/>
      <c r="AP199" s="36"/>
      <c r="AQ199" s="36"/>
      <c r="AR199" s="36"/>
      <c r="AS199" s="36"/>
      <c r="AT199" s="36"/>
      <c r="AU199" s="36"/>
      <c r="AV199" s="36"/>
      <c r="AW199" s="36"/>
      <c r="AX199" s="36"/>
      <c r="AY199" s="36"/>
      <c r="AZ199" s="36"/>
      <c r="BA199" s="36"/>
      <c r="BB199" s="36"/>
      <c r="BC199" s="36"/>
      <c r="BD199" s="36"/>
      <c r="BE199" s="36"/>
      <c r="BF199" s="36"/>
      <c r="BG199" s="36"/>
      <c r="BH199" s="36"/>
      <c r="BI199" s="36"/>
      <c r="BJ199" s="36"/>
    </row>
    <row r="200" spans="1:62">
      <c r="A200" s="347"/>
      <c r="B200" s="339"/>
      <c r="C200" s="356" t="s">
        <v>16</v>
      </c>
      <c r="D200" s="357"/>
      <c r="E200" s="357"/>
      <c r="F200" s="358"/>
      <c r="G200" s="224"/>
      <c r="H200" s="89"/>
      <c r="I200" s="89"/>
      <c r="J200" s="81"/>
      <c r="K200" s="111">
        <f>SUM(K195:K199)</f>
        <v>7.5600000000000005</v>
      </c>
      <c r="L200" s="392"/>
      <c r="M200" s="353"/>
      <c r="N200" s="392"/>
      <c r="O200" s="73"/>
      <c r="P200" s="36"/>
      <c r="Q200" s="36"/>
      <c r="R200" s="36"/>
      <c r="S200" s="36"/>
      <c r="T200" s="36"/>
      <c r="U200" s="36"/>
      <c r="V200" s="36"/>
      <c r="W200" s="36"/>
      <c r="X200" s="36"/>
      <c r="Y200" s="36"/>
      <c r="Z200" s="36"/>
      <c r="AA200" s="36"/>
      <c r="AB200" s="36"/>
      <c r="AC200" s="36"/>
      <c r="AD200" s="36"/>
      <c r="AE200" s="36"/>
      <c r="AF200" s="36"/>
      <c r="AG200" s="36"/>
      <c r="AH200" s="36"/>
      <c r="AI200" s="36"/>
      <c r="AJ200" s="36"/>
      <c r="AK200" s="36"/>
      <c r="AL200" s="36"/>
      <c r="AM200" s="36"/>
      <c r="AN200" s="36"/>
      <c r="AO200" s="36"/>
      <c r="AP200" s="36"/>
      <c r="AQ200" s="36"/>
      <c r="AR200" s="36"/>
      <c r="AS200" s="36"/>
      <c r="AT200" s="36"/>
      <c r="AU200" s="36"/>
      <c r="AV200" s="36"/>
      <c r="AW200" s="36"/>
      <c r="AX200" s="36"/>
      <c r="AY200" s="36"/>
      <c r="AZ200" s="36"/>
      <c r="BA200" s="36"/>
      <c r="BB200" s="36"/>
      <c r="BC200" s="36"/>
      <c r="BD200" s="36"/>
      <c r="BE200" s="36"/>
      <c r="BF200" s="36"/>
      <c r="BG200" s="36"/>
      <c r="BH200" s="36"/>
      <c r="BI200" s="36"/>
      <c r="BJ200" s="36"/>
    </row>
    <row r="201" spans="1:62" s="35" customFormat="1">
      <c r="A201" s="150"/>
      <c r="B201" s="151"/>
      <c r="C201" s="419"/>
      <c r="D201" s="420"/>
      <c r="E201" s="420"/>
      <c r="F201" s="421"/>
      <c r="G201" s="214"/>
      <c r="H201" s="153"/>
      <c r="I201" s="153"/>
      <c r="J201" s="154"/>
      <c r="K201" s="145"/>
      <c r="L201" s="157"/>
      <c r="M201" s="158"/>
      <c r="N201" s="314"/>
      <c r="O201" s="73"/>
    </row>
    <row r="202" spans="1:62" s="35" customFormat="1" ht="15" customHeight="1">
      <c r="A202" s="468">
        <v>21</v>
      </c>
      <c r="B202" s="416" t="s">
        <v>44</v>
      </c>
      <c r="C202" s="437" t="s">
        <v>277</v>
      </c>
      <c r="D202" s="437"/>
      <c r="E202" s="437"/>
      <c r="F202" s="437"/>
      <c r="G202" s="416"/>
      <c r="H202" s="447"/>
      <c r="I202" s="447"/>
      <c r="J202" s="449"/>
      <c r="K202" s="432"/>
      <c r="L202" s="451">
        <v>82</v>
      </c>
      <c r="M202" s="454" t="s">
        <v>15</v>
      </c>
      <c r="N202" s="446">
        <f>L202*K204</f>
        <v>24302.780749999998</v>
      </c>
      <c r="O202" s="73"/>
    </row>
    <row r="203" spans="1:62" s="35" customFormat="1" ht="49.5" customHeight="1">
      <c r="A203" s="469"/>
      <c r="B203" s="417"/>
      <c r="C203" s="437"/>
      <c r="D203" s="437"/>
      <c r="E203" s="437"/>
      <c r="F203" s="437"/>
      <c r="G203" s="418"/>
      <c r="H203" s="474"/>
      <c r="I203" s="474"/>
      <c r="J203" s="457"/>
      <c r="K203" s="432"/>
      <c r="L203" s="452"/>
      <c r="M203" s="455"/>
      <c r="N203" s="446"/>
      <c r="O203" s="73"/>
    </row>
    <row r="204" spans="1:62" s="35" customFormat="1" ht="30.75" customHeight="1">
      <c r="A204" s="470"/>
      <c r="B204" s="418"/>
      <c r="C204" s="425" t="s">
        <v>164</v>
      </c>
      <c r="D204" s="426"/>
      <c r="E204" s="426"/>
      <c r="F204" s="427"/>
      <c r="G204" s="219"/>
      <c r="H204" s="138"/>
      <c r="I204" s="138"/>
      <c r="J204" s="159"/>
      <c r="K204" s="145">
        <f>K101+K110-K154</f>
        <v>296.37537499999996</v>
      </c>
      <c r="L204" s="453"/>
      <c r="M204" s="456"/>
      <c r="N204" s="446"/>
      <c r="O204" s="73"/>
    </row>
    <row r="205" spans="1:62" s="35" customFormat="1" ht="15" customHeight="1">
      <c r="A205" s="468">
        <v>22</v>
      </c>
      <c r="B205" s="416" t="s">
        <v>45</v>
      </c>
      <c r="C205" s="437" t="s">
        <v>278</v>
      </c>
      <c r="D205" s="437"/>
      <c r="E205" s="437"/>
      <c r="F205" s="437"/>
      <c r="G205" s="416"/>
      <c r="H205" s="447"/>
      <c r="I205" s="447"/>
      <c r="J205" s="449"/>
      <c r="L205" s="451">
        <v>75</v>
      </c>
      <c r="M205" s="454" t="s">
        <v>15</v>
      </c>
      <c r="N205" s="446">
        <f>L205*K207</f>
        <v>24178.886249999996</v>
      </c>
      <c r="O205" s="73"/>
    </row>
    <row r="206" spans="1:62" s="35" customFormat="1" ht="63.75" customHeight="1">
      <c r="A206" s="469"/>
      <c r="B206" s="417"/>
      <c r="C206" s="437"/>
      <c r="D206" s="437"/>
      <c r="E206" s="437"/>
      <c r="F206" s="437"/>
      <c r="G206" s="417"/>
      <c r="H206" s="448"/>
      <c r="I206" s="448"/>
      <c r="J206" s="450"/>
      <c r="K206" s="166"/>
      <c r="L206" s="452"/>
      <c r="M206" s="455"/>
      <c r="N206" s="446"/>
      <c r="O206" s="73"/>
    </row>
    <row r="207" spans="1:62" s="35" customFormat="1">
      <c r="A207" s="470"/>
      <c r="B207" s="418"/>
      <c r="C207" s="425" t="s">
        <v>165</v>
      </c>
      <c r="D207" s="426"/>
      <c r="E207" s="426"/>
      <c r="F207" s="427"/>
      <c r="G207" s="219"/>
      <c r="H207" s="138"/>
      <c r="I207" s="138"/>
      <c r="J207" s="159"/>
      <c r="K207" s="167">
        <f>K204+K101</f>
        <v>322.38514999999995</v>
      </c>
      <c r="L207" s="453"/>
      <c r="M207" s="456"/>
      <c r="N207" s="446"/>
      <c r="O207" s="73"/>
    </row>
    <row r="208" spans="1:62" s="35" customFormat="1">
      <c r="A208" s="133"/>
      <c r="B208" s="365" t="s">
        <v>167</v>
      </c>
      <c r="C208" s="366"/>
      <c r="D208" s="366"/>
      <c r="E208" s="366"/>
      <c r="F208" s="366"/>
      <c r="G208" s="366"/>
      <c r="H208" s="366"/>
      <c r="I208" s="366"/>
      <c r="J208" s="366"/>
      <c r="K208" s="366"/>
      <c r="L208" s="366"/>
      <c r="M208" s="367"/>
      <c r="N208" s="310"/>
      <c r="O208" s="105"/>
    </row>
    <row r="209" spans="1:14" ht="195.75" customHeight="1">
      <c r="A209" s="340">
        <v>23</v>
      </c>
      <c r="B209" s="339" t="s">
        <v>56</v>
      </c>
      <c r="C209" s="393" t="s">
        <v>303</v>
      </c>
      <c r="D209" s="394"/>
      <c r="E209" s="394"/>
      <c r="F209" s="395"/>
      <c r="G209" s="222"/>
      <c r="H209" s="170"/>
      <c r="I209" s="124"/>
      <c r="J209" s="124"/>
      <c r="K209" s="117"/>
      <c r="L209" s="351">
        <v>718</v>
      </c>
      <c r="M209" s="351" t="s">
        <v>15</v>
      </c>
      <c r="N209" s="390">
        <f>L209*K223</f>
        <v>77291.802499999991</v>
      </c>
    </row>
    <row r="210" spans="1:14" ht="156" customHeight="1">
      <c r="A210" s="340"/>
      <c r="B210" s="339"/>
      <c r="C210" s="393" t="s">
        <v>304</v>
      </c>
      <c r="D210" s="394"/>
      <c r="E210" s="394"/>
      <c r="F210" s="395"/>
      <c r="G210" s="223"/>
      <c r="H210" s="172"/>
      <c r="I210" s="172"/>
      <c r="J210" s="172"/>
      <c r="K210" s="126"/>
      <c r="L210" s="352"/>
      <c r="M210" s="352"/>
      <c r="N210" s="391"/>
    </row>
    <row r="211" spans="1:14" ht="196.5" customHeight="1">
      <c r="A211" s="340"/>
      <c r="B211" s="339"/>
      <c r="C211" s="478" t="s">
        <v>58</v>
      </c>
      <c r="D211" s="479"/>
      <c r="E211" s="479"/>
      <c r="F211" s="480"/>
      <c r="G211" s="224"/>
      <c r="H211" s="90"/>
      <c r="I211" s="90"/>
      <c r="J211" s="90"/>
      <c r="K211" s="173"/>
      <c r="L211" s="352"/>
      <c r="M211" s="352"/>
      <c r="N211" s="391"/>
    </row>
    <row r="212" spans="1:14" ht="27" customHeight="1">
      <c r="A212" s="340"/>
      <c r="B212" s="339"/>
      <c r="C212" s="356" t="s">
        <v>291</v>
      </c>
      <c r="D212" s="357"/>
      <c r="E212" s="357"/>
      <c r="F212" s="358"/>
      <c r="G212" s="218"/>
      <c r="H212" s="82"/>
      <c r="I212" s="82"/>
      <c r="J212" s="82"/>
      <c r="K212" s="174"/>
      <c r="L212" s="352"/>
      <c r="M212" s="352"/>
      <c r="N212" s="391"/>
    </row>
    <row r="213" spans="1:14">
      <c r="A213" s="340"/>
      <c r="B213" s="339"/>
      <c r="C213" s="356" t="s">
        <v>166</v>
      </c>
      <c r="D213" s="357"/>
      <c r="E213" s="357"/>
      <c r="F213" s="358"/>
      <c r="G213" s="218">
        <v>1</v>
      </c>
      <c r="H213" s="82">
        <v>5.1150000000000002</v>
      </c>
      <c r="I213" s="82">
        <v>2</v>
      </c>
      <c r="J213" s="82"/>
      <c r="K213" s="175">
        <f>H213*G213*I213</f>
        <v>10.23</v>
      </c>
      <c r="L213" s="352"/>
      <c r="M213" s="352"/>
      <c r="N213" s="391"/>
    </row>
    <row r="214" spans="1:14">
      <c r="A214" s="340"/>
      <c r="B214" s="339"/>
      <c r="C214" s="356" t="s">
        <v>170</v>
      </c>
      <c r="D214" s="357"/>
      <c r="E214" s="357"/>
      <c r="F214" s="358"/>
      <c r="G214" s="218">
        <v>2</v>
      </c>
      <c r="H214" s="82">
        <v>10.7</v>
      </c>
      <c r="I214" s="82">
        <v>1.1000000000000001</v>
      </c>
      <c r="J214" s="82"/>
      <c r="K214" s="175">
        <f t="shared" ref="K214:K220" si="28">H214*G214*I214</f>
        <v>23.54</v>
      </c>
      <c r="L214" s="352"/>
      <c r="M214" s="352"/>
      <c r="N214" s="391"/>
    </row>
    <row r="215" spans="1:14">
      <c r="A215" s="340"/>
      <c r="B215" s="339"/>
      <c r="C215" s="356" t="s">
        <v>171</v>
      </c>
      <c r="D215" s="357"/>
      <c r="E215" s="357"/>
      <c r="F215" s="358"/>
      <c r="G215" s="218">
        <v>1</v>
      </c>
      <c r="H215" s="82">
        <v>8.5850000000000009</v>
      </c>
      <c r="I215" s="82">
        <v>1.7</v>
      </c>
      <c r="J215" s="82"/>
      <c r="K215" s="175">
        <f t="shared" si="28"/>
        <v>14.594500000000002</v>
      </c>
      <c r="L215" s="352"/>
      <c r="M215" s="352"/>
      <c r="N215" s="391"/>
    </row>
    <row r="216" spans="1:14">
      <c r="A216" s="340"/>
      <c r="B216" s="339"/>
      <c r="C216" s="356" t="s">
        <v>169</v>
      </c>
      <c r="D216" s="357"/>
      <c r="E216" s="357"/>
      <c r="F216" s="358"/>
      <c r="G216" s="218">
        <v>1</v>
      </c>
      <c r="H216" s="83">
        <f>(9.585+8.47)/2</f>
        <v>9.0274999999999999</v>
      </c>
      <c r="I216" s="82">
        <v>3.3</v>
      </c>
      <c r="J216" s="82"/>
      <c r="K216" s="175">
        <f t="shared" si="28"/>
        <v>29.790749999999999</v>
      </c>
      <c r="L216" s="352"/>
      <c r="M216" s="352"/>
      <c r="N216" s="391"/>
    </row>
    <row r="217" spans="1:14">
      <c r="A217" s="340"/>
      <c r="B217" s="339"/>
      <c r="C217" s="356" t="s">
        <v>172</v>
      </c>
      <c r="D217" s="357"/>
      <c r="E217" s="357"/>
      <c r="F217" s="358"/>
      <c r="G217" s="218">
        <v>2</v>
      </c>
      <c r="H217" s="83">
        <v>9</v>
      </c>
      <c r="I217" s="82">
        <v>0.7</v>
      </c>
      <c r="J217" s="82"/>
      <c r="K217" s="175">
        <f t="shared" si="28"/>
        <v>12.6</v>
      </c>
      <c r="L217" s="352"/>
      <c r="M217" s="352"/>
      <c r="N217" s="391"/>
    </row>
    <row r="218" spans="1:14">
      <c r="A218" s="340"/>
      <c r="B218" s="339"/>
      <c r="C218" s="356" t="s">
        <v>173</v>
      </c>
      <c r="D218" s="357"/>
      <c r="E218" s="357"/>
      <c r="F218" s="358"/>
      <c r="G218" s="218">
        <v>1</v>
      </c>
      <c r="H218" s="83">
        <v>8.5850000000000009</v>
      </c>
      <c r="I218" s="82">
        <v>0.7</v>
      </c>
      <c r="J218" s="82"/>
      <c r="K218" s="175">
        <f t="shared" si="28"/>
        <v>6.0095000000000001</v>
      </c>
      <c r="L218" s="352"/>
      <c r="M218" s="352"/>
      <c r="N218" s="391"/>
    </row>
    <row r="219" spans="1:14">
      <c r="A219" s="340"/>
      <c r="B219" s="339"/>
      <c r="C219" s="356" t="s">
        <v>174</v>
      </c>
      <c r="D219" s="357"/>
      <c r="E219" s="357"/>
      <c r="F219" s="358"/>
      <c r="G219" s="218">
        <v>1</v>
      </c>
      <c r="H219" s="83">
        <v>8.5850000000000009</v>
      </c>
      <c r="I219" s="82">
        <v>0.8</v>
      </c>
      <c r="J219" s="82"/>
      <c r="K219" s="175">
        <f t="shared" si="28"/>
        <v>6.8680000000000012</v>
      </c>
      <c r="L219" s="352"/>
      <c r="M219" s="352"/>
      <c r="N219" s="391"/>
    </row>
    <row r="220" spans="1:14">
      <c r="A220" s="340"/>
      <c r="B220" s="339"/>
      <c r="C220" s="356" t="s">
        <v>175</v>
      </c>
      <c r="D220" s="357"/>
      <c r="E220" s="357"/>
      <c r="F220" s="358"/>
      <c r="G220" s="218">
        <v>2</v>
      </c>
      <c r="H220" s="83">
        <v>8.5850000000000009</v>
      </c>
      <c r="I220" s="82">
        <v>0.8</v>
      </c>
      <c r="J220" s="82"/>
      <c r="K220" s="175">
        <f t="shared" si="28"/>
        <v>13.736000000000002</v>
      </c>
      <c r="L220" s="352"/>
      <c r="M220" s="352"/>
      <c r="N220" s="391"/>
    </row>
    <row r="221" spans="1:14">
      <c r="A221" s="340"/>
      <c r="B221" s="339"/>
      <c r="C221" s="356" t="s">
        <v>22</v>
      </c>
      <c r="D221" s="357"/>
      <c r="E221" s="357"/>
      <c r="F221" s="358"/>
      <c r="G221" s="218"/>
      <c r="H221" s="82"/>
      <c r="I221" s="82"/>
      <c r="J221" s="82"/>
      <c r="K221" s="175"/>
      <c r="L221" s="352"/>
      <c r="M221" s="352"/>
      <c r="N221" s="391"/>
    </row>
    <row r="222" spans="1:14">
      <c r="A222" s="340"/>
      <c r="B222" s="339"/>
      <c r="C222" s="356" t="s">
        <v>216</v>
      </c>
      <c r="D222" s="357"/>
      <c r="E222" s="357"/>
      <c r="F222" s="358"/>
      <c r="G222" s="218">
        <v>-1</v>
      </c>
      <c r="H222" s="82">
        <v>1.8</v>
      </c>
      <c r="I222" s="82">
        <v>5.4</v>
      </c>
      <c r="J222" s="82"/>
      <c r="K222" s="175">
        <f t="shared" ref="K222" si="29">H222*G222*I222</f>
        <v>-9.7200000000000006</v>
      </c>
      <c r="L222" s="352"/>
      <c r="M222" s="352"/>
      <c r="N222" s="391"/>
    </row>
    <row r="223" spans="1:14">
      <c r="A223" s="340"/>
      <c r="B223" s="339"/>
      <c r="C223" s="356" t="s">
        <v>16</v>
      </c>
      <c r="D223" s="357"/>
      <c r="E223" s="357"/>
      <c r="F223" s="358"/>
      <c r="G223" s="218"/>
      <c r="H223" s="82"/>
      <c r="I223" s="82"/>
      <c r="J223" s="82"/>
      <c r="K223" s="114">
        <f>SUM(K213:K222)</f>
        <v>107.64874999999999</v>
      </c>
      <c r="L223" s="353"/>
      <c r="M223" s="353"/>
      <c r="N223" s="392"/>
    </row>
    <row r="224" spans="1:14" s="35" customFormat="1">
      <c r="A224" s="61"/>
      <c r="B224" s="128"/>
      <c r="C224" s="96"/>
      <c r="D224" s="96"/>
      <c r="E224" s="96"/>
      <c r="F224" s="96"/>
      <c r="G224" s="176"/>
      <c r="H224" s="129"/>
      <c r="I224" s="129"/>
      <c r="J224" s="130"/>
      <c r="K224" s="131"/>
      <c r="L224" s="79" t="s">
        <v>46</v>
      </c>
      <c r="M224" s="68"/>
      <c r="N224" s="275"/>
    </row>
    <row r="225" spans="1:15" ht="27.75" customHeight="1">
      <c r="A225" s="343">
        <v>24</v>
      </c>
      <c r="B225" s="416" t="s">
        <v>179</v>
      </c>
      <c r="C225" s="428" t="s">
        <v>176</v>
      </c>
      <c r="D225" s="429"/>
      <c r="E225" s="429"/>
      <c r="F225" s="430"/>
      <c r="G225" s="219"/>
      <c r="H225" s="138"/>
      <c r="I225" s="138"/>
      <c r="J225" s="159"/>
      <c r="K225" s="178"/>
      <c r="L225" s="431">
        <v>2461</v>
      </c>
      <c r="M225" s="432" t="s">
        <v>13</v>
      </c>
      <c r="N225" s="434">
        <f>L225*K228</f>
        <v>214070.08500000002</v>
      </c>
      <c r="O225" s="179"/>
    </row>
    <row r="226" spans="1:15" ht="15.75" customHeight="1">
      <c r="A226" s="343"/>
      <c r="B226" s="417"/>
      <c r="C226" s="425" t="s">
        <v>177</v>
      </c>
      <c r="D226" s="426"/>
      <c r="E226" s="426"/>
      <c r="F226" s="427"/>
      <c r="G226" s="219">
        <v>3</v>
      </c>
      <c r="H226" s="259">
        <v>3</v>
      </c>
      <c r="I226" s="138">
        <v>8.5850000000000009</v>
      </c>
      <c r="J226" s="159"/>
      <c r="K226" s="175">
        <f t="shared" ref="K226:K227" si="30">H226*G226*I226</f>
        <v>77.265000000000015</v>
      </c>
      <c r="L226" s="431"/>
      <c r="M226" s="432"/>
      <c r="N226" s="435"/>
      <c r="O226" s="179"/>
    </row>
    <row r="227" spans="1:15" ht="15.75" customHeight="1">
      <c r="A227" s="343"/>
      <c r="B227" s="417"/>
      <c r="C227" s="356" t="s">
        <v>178</v>
      </c>
      <c r="D227" s="357"/>
      <c r="E227" s="357"/>
      <c r="F227" s="358"/>
      <c r="G227" s="218">
        <v>1</v>
      </c>
      <c r="H227" s="82">
        <v>1.8</v>
      </c>
      <c r="I227" s="82">
        <v>5.4</v>
      </c>
      <c r="J227" s="82"/>
      <c r="K227" s="175">
        <f t="shared" si="30"/>
        <v>9.7200000000000006</v>
      </c>
      <c r="L227" s="431"/>
      <c r="M227" s="432"/>
      <c r="N227" s="435"/>
      <c r="O227" s="179"/>
    </row>
    <row r="228" spans="1:15">
      <c r="A228" s="343"/>
      <c r="B228" s="418"/>
      <c r="C228" s="425" t="s">
        <v>16</v>
      </c>
      <c r="D228" s="426"/>
      <c r="E228" s="426"/>
      <c r="F228" s="427"/>
      <c r="G228" s="219"/>
      <c r="H228" s="138"/>
      <c r="I228" s="138"/>
      <c r="J228" s="159"/>
      <c r="K228" s="184">
        <f>SUM(K226:K227)</f>
        <v>86.985000000000014</v>
      </c>
      <c r="L228" s="431"/>
      <c r="M228" s="432"/>
      <c r="N228" s="436"/>
    </row>
    <row r="229" spans="1:15" s="35" customFormat="1" ht="20.25" customHeight="1">
      <c r="A229" s="133"/>
      <c r="B229" s="365" t="s">
        <v>191</v>
      </c>
      <c r="C229" s="366"/>
      <c r="D229" s="366"/>
      <c r="E229" s="366"/>
      <c r="F229" s="366"/>
      <c r="G229" s="366"/>
      <c r="H229" s="366"/>
      <c r="I229" s="366"/>
      <c r="J229" s="366"/>
      <c r="K229" s="366"/>
      <c r="L229" s="366"/>
      <c r="M229" s="367"/>
      <c r="N229" s="276"/>
      <c r="O229" s="105"/>
    </row>
    <row r="230" spans="1:15" ht="60" customHeight="1">
      <c r="A230" s="343">
        <v>25</v>
      </c>
      <c r="B230" s="416" t="s">
        <v>182</v>
      </c>
      <c r="C230" s="437" t="s">
        <v>184</v>
      </c>
      <c r="D230" s="437"/>
      <c r="E230" s="437"/>
      <c r="F230" s="437"/>
      <c r="G230" s="219"/>
      <c r="H230" s="138"/>
      <c r="I230" s="138"/>
      <c r="J230" s="159"/>
      <c r="K230" s="178"/>
      <c r="L230" s="431">
        <v>7566</v>
      </c>
      <c r="M230" s="432" t="s">
        <v>13</v>
      </c>
      <c r="N230" s="434">
        <f>L230*K233</f>
        <v>285994.8</v>
      </c>
      <c r="O230" s="179"/>
    </row>
    <row r="231" spans="1:15" ht="15.75" customHeight="1">
      <c r="A231" s="343"/>
      <c r="B231" s="417"/>
      <c r="C231" s="425" t="s">
        <v>185</v>
      </c>
      <c r="D231" s="426"/>
      <c r="E231" s="426"/>
      <c r="F231" s="427"/>
      <c r="G231" s="219">
        <v>6</v>
      </c>
      <c r="H231" s="259">
        <v>2.4</v>
      </c>
      <c r="I231" s="138">
        <v>2.1</v>
      </c>
      <c r="J231" s="159"/>
      <c r="K231" s="175">
        <f t="shared" ref="K231:K232" si="31">H231*G231*I231</f>
        <v>30.24</v>
      </c>
      <c r="L231" s="431"/>
      <c r="M231" s="432"/>
      <c r="N231" s="435"/>
      <c r="O231" s="179"/>
    </row>
    <row r="232" spans="1:15" ht="15.75" customHeight="1">
      <c r="A232" s="343"/>
      <c r="B232" s="417"/>
      <c r="C232" s="356" t="s">
        <v>189</v>
      </c>
      <c r="D232" s="357"/>
      <c r="E232" s="357"/>
      <c r="F232" s="358"/>
      <c r="G232" s="218">
        <v>6</v>
      </c>
      <c r="H232" s="82">
        <v>0.6</v>
      </c>
      <c r="I232" s="82">
        <v>2.1</v>
      </c>
      <c r="J232" s="82"/>
      <c r="K232" s="175">
        <f t="shared" si="31"/>
        <v>7.56</v>
      </c>
      <c r="L232" s="431"/>
      <c r="M232" s="432"/>
      <c r="N232" s="435"/>
      <c r="O232" s="179"/>
    </row>
    <row r="233" spans="1:15">
      <c r="A233" s="343"/>
      <c r="B233" s="418"/>
      <c r="C233" s="425" t="s">
        <v>16</v>
      </c>
      <c r="D233" s="426"/>
      <c r="E233" s="426"/>
      <c r="F233" s="427"/>
      <c r="G233" s="219"/>
      <c r="H233" s="138"/>
      <c r="I233" s="138"/>
      <c r="J233" s="159"/>
      <c r="K233" s="184">
        <f>SUM(K231:K232)</f>
        <v>37.799999999999997</v>
      </c>
      <c r="L233" s="431"/>
      <c r="M233" s="432"/>
      <c r="N233" s="436"/>
    </row>
    <row r="234" spans="1:15" s="35" customFormat="1">
      <c r="A234" s="61"/>
      <c r="B234" s="128"/>
      <c r="C234" s="96"/>
      <c r="D234" s="96"/>
      <c r="E234" s="96"/>
      <c r="F234" s="96"/>
      <c r="G234" s="176"/>
      <c r="H234" s="129"/>
      <c r="I234" s="129"/>
      <c r="J234" s="130"/>
      <c r="K234" s="131"/>
      <c r="L234" s="79" t="s">
        <v>46</v>
      </c>
      <c r="M234" s="68"/>
      <c r="N234" s="275"/>
    </row>
    <row r="235" spans="1:15" ht="55.5" customHeight="1">
      <c r="A235" s="343">
        <v>26</v>
      </c>
      <c r="B235" s="416" t="s">
        <v>186</v>
      </c>
      <c r="C235" s="437" t="s">
        <v>187</v>
      </c>
      <c r="D235" s="437"/>
      <c r="E235" s="437"/>
      <c r="F235" s="437"/>
      <c r="G235" s="219"/>
      <c r="H235" s="138"/>
      <c r="I235" s="138"/>
      <c r="J235" s="159"/>
      <c r="K235" s="178"/>
      <c r="L235" s="431">
        <v>5179</v>
      </c>
      <c r="M235" s="432" t="s">
        <v>13</v>
      </c>
      <c r="N235" s="434">
        <f>L235*K247</f>
        <v>742038.445175</v>
      </c>
      <c r="O235" s="179"/>
    </row>
    <row r="236" spans="1:15" ht="15.75" customHeight="1">
      <c r="A236" s="343"/>
      <c r="B236" s="417"/>
      <c r="C236" s="425" t="s">
        <v>185</v>
      </c>
      <c r="D236" s="426"/>
      <c r="E236" s="426"/>
      <c r="F236" s="427"/>
      <c r="G236" s="219">
        <v>2</v>
      </c>
      <c r="H236" s="259">
        <v>3.15</v>
      </c>
      <c r="I236" s="138">
        <v>4.5</v>
      </c>
      <c r="J236" s="159"/>
      <c r="K236" s="175">
        <f t="shared" ref="K236:K246" si="32">H236*G236*I236</f>
        <v>28.349999999999998</v>
      </c>
      <c r="L236" s="431"/>
      <c r="M236" s="432"/>
      <c r="N236" s="435"/>
      <c r="O236" s="179"/>
    </row>
    <row r="237" spans="1:15" ht="15.75" customHeight="1">
      <c r="A237" s="343"/>
      <c r="B237" s="417"/>
      <c r="C237" s="425" t="s">
        <v>185</v>
      </c>
      <c r="D237" s="426"/>
      <c r="E237" s="426"/>
      <c r="F237" s="427"/>
      <c r="G237" s="218">
        <v>2</v>
      </c>
      <c r="H237" s="259">
        <v>3.15</v>
      </c>
      <c r="I237" s="82">
        <v>4</v>
      </c>
      <c r="J237" s="82"/>
      <c r="K237" s="175">
        <f t="shared" si="32"/>
        <v>25.2</v>
      </c>
      <c r="L237" s="431"/>
      <c r="M237" s="432"/>
      <c r="N237" s="435"/>
      <c r="O237" s="179"/>
    </row>
    <row r="238" spans="1:15" ht="15.75" customHeight="1">
      <c r="A238" s="343"/>
      <c r="B238" s="417"/>
      <c r="C238" s="425" t="s">
        <v>185</v>
      </c>
      <c r="D238" s="426"/>
      <c r="E238" s="426"/>
      <c r="F238" s="427"/>
      <c r="G238" s="218">
        <v>2</v>
      </c>
      <c r="H238" s="259">
        <v>3.15</v>
      </c>
      <c r="I238" s="82">
        <v>3.4750000000000001</v>
      </c>
      <c r="J238" s="82"/>
      <c r="K238" s="175">
        <f t="shared" si="32"/>
        <v>21.892499999999998</v>
      </c>
      <c r="L238" s="431"/>
      <c r="M238" s="432"/>
      <c r="N238" s="435"/>
      <c r="O238" s="179"/>
    </row>
    <row r="239" spans="1:15" ht="15.75" customHeight="1">
      <c r="A239" s="343"/>
      <c r="B239" s="417"/>
      <c r="C239" s="425" t="s">
        <v>185</v>
      </c>
      <c r="D239" s="426"/>
      <c r="E239" s="426"/>
      <c r="F239" s="427"/>
      <c r="G239" s="218">
        <v>2</v>
      </c>
      <c r="H239" s="259">
        <v>1.85</v>
      </c>
      <c r="I239" s="82">
        <v>3</v>
      </c>
      <c r="J239" s="82"/>
      <c r="K239" s="175">
        <f t="shared" si="32"/>
        <v>11.100000000000001</v>
      </c>
      <c r="L239" s="431"/>
      <c r="M239" s="432"/>
      <c r="N239" s="435"/>
      <c r="O239" s="179"/>
    </row>
    <row r="240" spans="1:15" ht="15.75" customHeight="1">
      <c r="A240" s="343"/>
      <c r="B240" s="417"/>
      <c r="C240" s="425" t="s">
        <v>188</v>
      </c>
      <c r="D240" s="426"/>
      <c r="E240" s="426"/>
      <c r="F240" s="427"/>
      <c r="G240" s="218">
        <v>1</v>
      </c>
      <c r="H240" s="259">
        <v>8.4700000000000006</v>
      </c>
      <c r="I240" s="82">
        <v>4.0250000000000004</v>
      </c>
      <c r="J240" s="82"/>
      <c r="K240" s="175">
        <f t="shared" si="32"/>
        <v>34.091750000000005</v>
      </c>
      <c r="L240" s="431"/>
      <c r="M240" s="432"/>
      <c r="N240" s="435"/>
      <c r="O240" s="179"/>
    </row>
    <row r="241" spans="1:15" ht="15.75" customHeight="1">
      <c r="A241" s="343"/>
      <c r="B241" s="417"/>
      <c r="C241" s="425" t="s">
        <v>188</v>
      </c>
      <c r="D241" s="426"/>
      <c r="E241" s="426"/>
      <c r="F241" s="427"/>
      <c r="G241" s="218">
        <v>1</v>
      </c>
      <c r="H241" s="259">
        <v>3.4830000000000001</v>
      </c>
      <c r="I241" s="82">
        <v>4.0250000000000004</v>
      </c>
      <c r="J241" s="82"/>
      <c r="K241" s="175">
        <f t="shared" si="32"/>
        <v>14.019075000000001</v>
      </c>
      <c r="L241" s="431"/>
      <c r="M241" s="432"/>
      <c r="N241" s="435"/>
      <c r="O241" s="179"/>
    </row>
    <row r="242" spans="1:15" ht="15.75" customHeight="1">
      <c r="A242" s="343"/>
      <c r="B242" s="417"/>
      <c r="C242" s="425" t="s">
        <v>188</v>
      </c>
      <c r="D242" s="426"/>
      <c r="E242" s="426"/>
      <c r="F242" s="427"/>
      <c r="G242" s="218">
        <v>1</v>
      </c>
      <c r="H242" s="259">
        <v>1.2</v>
      </c>
      <c r="I242" s="82">
        <v>4.0250000000000004</v>
      </c>
      <c r="J242" s="82"/>
      <c r="K242" s="175">
        <f t="shared" si="32"/>
        <v>4.83</v>
      </c>
      <c r="L242" s="431"/>
      <c r="M242" s="432"/>
      <c r="N242" s="435"/>
      <c r="O242" s="179"/>
    </row>
    <row r="243" spans="1:15" ht="15.75" customHeight="1">
      <c r="A243" s="343"/>
      <c r="B243" s="417"/>
      <c r="C243" s="356" t="s">
        <v>189</v>
      </c>
      <c r="D243" s="357"/>
      <c r="E243" s="357"/>
      <c r="F243" s="358"/>
      <c r="G243" s="218">
        <v>1</v>
      </c>
      <c r="H243" s="259">
        <v>10.785</v>
      </c>
      <c r="I243" s="82">
        <v>3</v>
      </c>
      <c r="J243" s="82"/>
      <c r="K243" s="175">
        <f t="shared" si="32"/>
        <v>32.355000000000004</v>
      </c>
      <c r="L243" s="431"/>
      <c r="M243" s="432"/>
      <c r="N243" s="435"/>
      <c r="O243" s="179"/>
    </row>
    <row r="244" spans="1:15" ht="15.75" customHeight="1">
      <c r="A244" s="343"/>
      <c r="B244" s="417"/>
      <c r="C244" s="425" t="s">
        <v>22</v>
      </c>
      <c r="D244" s="426"/>
      <c r="E244" s="426"/>
      <c r="F244" s="427"/>
      <c r="G244" s="218"/>
      <c r="H244" s="259"/>
      <c r="I244" s="82"/>
      <c r="J244" s="82"/>
      <c r="K244" s="175"/>
      <c r="L244" s="431"/>
      <c r="M244" s="432"/>
      <c r="N244" s="435"/>
      <c r="O244" s="179"/>
    </row>
    <row r="245" spans="1:15" ht="15.75" customHeight="1">
      <c r="A245" s="343"/>
      <c r="B245" s="417"/>
      <c r="C245" s="425" t="s">
        <v>217</v>
      </c>
      <c r="D245" s="426"/>
      <c r="E245" s="426"/>
      <c r="F245" s="427"/>
      <c r="G245" s="218">
        <v>-6</v>
      </c>
      <c r="H245" s="259">
        <v>2</v>
      </c>
      <c r="I245" s="82">
        <v>2</v>
      </c>
      <c r="J245" s="82"/>
      <c r="K245" s="175">
        <f t="shared" si="32"/>
        <v>-24</v>
      </c>
      <c r="L245" s="431"/>
      <c r="M245" s="432"/>
      <c r="N245" s="435"/>
      <c r="O245" s="179"/>
    </row>
    <row r="246" spans="1:15" ht="15.75" customHeight="1">
      <c r="A246" s="343"/>
      <c r="B246" s="417"/>
      <c r="C246" s="425" t="s">
        <v>190</v>
      </c>
      <c r="D246" s="426"/>
      <c r="E246" s="426"/>
      <c r="F246" s="427"/>
      <c r="G246" s="218">
        <v>-6</v>
      </c>
      <c r="H246" s="259">
        <v>0.4</v>
      </c>
      <c r="I246" s="82">
        <v>1.9</v>
      </c>
      <c r="J246" s="82"/>
      <c r="K246" s="175">
        <f t="shared" si="32"/>
        <v>-4.5600000000000005</v>
      </c>
      <c r="L246" s="431"/>
      <c r="M246" s="432"/>
      <c r="N246" s="435"/>
      <c r="O246" s="179"/>
    </row>
    <row r="247" spans="1:15" ht="15.75" customHeight="1">
      <c r="A247" s="343"/>
      <c r="B247" s="418"/>
      <c r="C247" s="425" t="s">
        <v>16</v>
      </c>
      <c r="D247" s="426"/>
      <c r="E247" s="426"/>
      <c r="F247" s="427"/>
      <c r="G247" s="219"/>
      <c r="H247" s="138"/>
      <c r="I247" s="138"/>
      <c r="J247" s="159"/>
      <c r="K247" s="184">
        <f>SUM(K236:K246)</f>
        <v>143.278325</v>
      </c>
      <c r="L247" s="431"/>
      <c r="M247" s="432"/>
      <c r="N247" s="436"/>
    </row>
    <row r="248" spans="1:15" s="35" customFormat="1">
      <c r="A248" s="61"/>
      <c r="B248" s="128"/>
      <c r="C248" s="96"/>
      <c r="D248" s="96"/>
      <c r="E248" s="96"/>
      <c r="F248" s="96"/>
      <c r="G248" s="176"/>
      <c r="H248" s="129"/>
      <c r="I248" s="129"/>
      <c r="J248" s="130"/>
      <c r="K248" s="131"/>
      <c r="L248" s="79" t="s">
        <v>46</v>
      </c>
      <c r="M248" s="68"/>
      <c r="N248" s="275"/>
    </row>
    <row r="249" spans="1:15" ht="209.25" customHeight="1">
      <c r="A249" s="343">
        <v>27</v>
      </c>
      <c r="B249" s="344" t="s">
        <v>194</v>
      </c>
      <c r="C249" s="428" t="s">
        <v>284</v>
      </c>
      <c r="D249" s="429"/>
      <c r="E249" s="429"/>
      <c r="F249" s="430"/>
      <c r="G249" s="219"/>
      <c r="H249" s="138"/>
      <c r="I249" s="138"/>
      <c r="J249" s="159"/>
      <c r="K249" s="178"/>
      <c r="L249" s="201"/>
      <c r="M249" s="201"/>
      <c r="N249" s="277"/>
      <c r="O249" s="179"/>
    </row>
    <row r="250" spans="1:15">
      <c r="A250" s="343"/>
      <c r="B250" s="344"/>
      <c r="C250" s="514" t="s">
        <v>205</v>
      </c>
      <c r="D250" s="515"/>
      <c r="E250" s="515"/>
      <c r="F250" s="516"/>
      <c r="G250" s="219"/>
      <c r="H250" s="138"/>
      <c r="I250" s="138"/>
      <c r="J250" s="159"/>
      <c r="K250" s="194"/>
      <c r="L250" s="235"/>
      <c r="M250" s="235"/>
      <c r="N250" s="278"/>
      <c r="O250" s="179"/>
    </row>
    <row r="251" spans="1:15" ht="27.75" customHeight="1">
      <c r="A251" s="343"/>
      <c r="B251" s="344"/>
      <c r="C251" s="425" t="s">
        <v>193</v>
      </c>
      <c r="D251" s="426"/>
      <c r="E251" s="426"/>
      <c r="F251" s="427"/>
      <c r="G251" s="271">
        <v>1</v>
      </c>
      <c r="H251" s="181">
        <v>10.7</v>
      </c>
      <c r="I251" s="180"/>
      <c r="J251" s="182">
        <v>4.7880000000000003</v>
      </c>
      <c r="K251" s="183">
        <f>H251*G251*J251</f>
        <v>51.2316</v>
      </c>
      <c r="L251" s="235"/>
      <c r="M251" s="235"/>
      <c r="N251" s="278"/>
      <c r="O251" s="179"/>
    </row>
    <row r="252" spans="1:15" ht="24.75" customHeight="1">
      <c r="A252" s="343"/>
      <c r="B252" s="344"/>
      <c r="C252" s="425" t="s">
        <v>193</v>
      </c>
      <c r="D252" s="426"/>
      <c r="E252" s="426"/>
      <c r="F252" s="427"/>
      <c r="G252" s="271">
        <v>1</v>
      </c>
      <c r="H252" s="181">
        <v>3.3</v>
      </c>
      <c r="I252" s="180"/>
      <c r="J252" s="182">
        <v>1.425</v>
      </c>
      <c r="K252" s="183">
        <f t="shared" ref="K252" si="33">H252*G252*J252</f>
        <v>4.7024999999999997</v>
      </c>
      <c r="L252" s="235"/>
      <c r="M252" s="235"/>
      <c r="N252" s="278"/>
      <c r="O252" s="179"/>
    </row>
    <row r="253" spans="1:15" ht="28.5" customHeight="1">
      <c r="A253" s="343"/>
      <c r="B253" s="344"/>
      <c r="C253" s="425" t="s">
        <v>206</v>
      </c>
      <c r="D253" s="426"/>
      <c r="E253" s="426"/>
      <c r="F253" s="427"/>
      <c r="G253" s="271">
        <v>1</v>
      </c>
      <c r="H253" s="181">
        <v>39.208500000000001</v>
      </c>
      <c r="I253" s="180"/>
      <c r="J253" s="182"/>
      <c r="K253" s="183">
        <f>H253*G253</f>
        <v>39.208500000000001</v>
      </c>
      <c r="L253" s="235"/>
      <c r="M253" s="235"/>
      <c r="N253" s="278"/>
      <c r="O253" s="179"/>
    </row>
    <row r="254" spans="1:15">
      <c r="A254" s="343"/>
      <c r="B254" s="344"/>
      <c r="C254" s="425" t="s">
        <v>202</v>
      </c>
      <c r="D254" s="426"/>
      <c r="E254" s="426"/>
      <c r="F254" s="427"/>
      <c r="G254" s="271"/>
      <c r="H254" s="181"/>
      <c r="I254" s="180"/>
      <c r="J254" s="182"/>
      <c r="K254" s="163">
        <f>SUM(K251:K253)</f>
        <v>95.142600000000002</v>
      </c>
      <c r="L254" s="235"/>
      <c r="M254" s="235"/>
      <c r="N254" s="278"/>
      <c r="O254" s="179"/>
    </row>
    <row r="255" spans="1:15">
      <c r="A255" s="343"/>
      <c r="B255" s="344"/>
      <c r="C255" s="517" t="s">
        <v>201</v>
      </c>
      <c r="D255" s="518"/>
      <c r="E255" s="518"/>
      <c r="F255" s="519"/>
      <c r="G255" s="271"/>
      <c r="H255" s="181"/>
      <c r="I255" s="180"/>
      <c r="J255" s="182"/>
      <c r="K255" s="163">
        <f>0.6*0.6</f>
        <v>0.36</v>
      </c>
      <c r="L255" s="235"/>
      <c r="M255" s="235"/>
      <c r="N255" s="278"/>
      <c r="O255" s="179"/>
    </row>
    <row r="256" spans="1:15">
      <c r="A256" s="343"/>
      <c r="B256" s="344"/>
      <c r="C256" s="517" t="s">
        <v>207</v>
      </c>
      <c r="D256" s="518"/>
      <c r="E256" s="518"/>
      <c r="F256" s="519"/>
      <c r="G256" s="271"/>
      <c r="H256" s="181"/>
      <c r="I256" s="180"/>
      <c r="J256" s="182"/>
      <c r="K256" s="163">
        <f>K254/K255</f>
        <v>264.28500000000003</v>
      </c>
      <c r="L256" s="236"/>
      <c r="M256" s="236"/>
      <c r="N256" s="279"/>
      <c r="O256" s="179"/>
    </row>
    <row r="257" spans="1:15" ht="27" customHeight="1">
      <c r="A257" s="233"/>
      <c r="B257" s="165"/>
      <c r="C257" s="425" t="s">
        <v>280</v>
      </c>
      <c r="D257" s="426"/>
      <c r="E257" s="426"/>
      <c r="F257" s="427"/>
      <c r="G257" s="271"/>
      <c r="H257" s="181"/>
      <c r="I257" s="180"/>
      <c r="J257" s="182"/>
      <c r="K257" s="163">
        <v>3.0144000000000002</v>
      </c>
      <c r="L257" s="235"/>
      <c r="M257" s="235"/>
      <c r="N257" s="278"/>
      <c r="O257" s="179"/>
    </row>
    <row r="258" spans="1:15">
      <c r="A258" s="233"/>
      <c r="B258" s="165"/>
      <c r="C258" s="425" t="s">
        <v>208</v>
      </c>
      <c r="D258" s="426"/>
      <c r="E258" s="426"/>
      <c r="F258" s="427"/>
      <c r="G258" s="271"/>
      <c r="H258" s="181"/>
      <c r="I258" s="180"/>
      <c r="J258" s="182"/>
      <c r="K258" s="195">
        <f>K257*K256</f>
        <v>796.66070400000012</v>
      </c>
      <c r="L258" s="235"/>
      <c r="M258" s="235"/>
      <c r="N258" s="278"/>
      <c r="O258" s="179"/>
    </row>
    <row r="259" spans="1:15">
      <c r="A259" s="233"/>
      <c r="B259" s="165"/>
      <c r="C259" s="514" t="s">
        <v>212</v>
      </c>
      <c r="D259" s="515"/>
      <c r="E259" s="515"/>
      <c r="F259" s="516"/>
      <c r="G259" s="271"/>
      <c r="H259" s="181"/>
      <c r="I259" s="180"/>
      <c r="J259" s="182"/>
      <c r="K259" s="163"/>
      <c r="L259" s="235"/>
      <c r="M259" s="235"/>
      <c r="N259" s="278"/>
      <c r="O259" s="179"/>
    </row>
    <row r="260" spans="1:15">
      <c r="A260" s="233"/>
      <c r="B260" s="165"/>
      <c r="C260" s="425" t="s">
        <v>213</v>
      </c>
      <c r="D260" s="426"/>
      <c r="E260" s="426"/>
      <c r="F260" s="427"/>
      <c r="G260" s="271">
        <v>110</v>
      </c>
      <c r="H260" s="181"/>
      <c r="I260" s="180"/>
      <c r="J260" s="182">
        <v>0.45</v>
      </c>
      <c r="K260" s="163">
        <f>J260*G260</f>
        <v>49.5</v>
      </c>
      <c r="L260" s="235"/>
      <c r="M260" s="235"/>
      <c r="N260" s="278"/>
      <c r="O260" s="179"/>
    </row>
    <row r="261" spans="1:15" ht="27.75" customHeight="1">
      <c r="A261" s="233"/>
      <c r="B261" s="165"/>
      <c r="C261" s="425" t="s">
        <v>281</v>
      </c>
      <c r="D261" s="426"/>
      <c r="E261" s="426"/>
      <c r="F261" s="427"/>
      <c r="G261" s="271"/>
      <c r="H261" s="181"/>
      <c r="I261" s="180"/>
      <c r="J261" s="182"/>
      <c r="K261" s="163">
        <v>2.512</v>
      </c>
      <c r="L261" s="235"/>
      <c r="M261" s="235"/>
      <c r="N261" s="278"/>
      <c r="O261" s="179"/>
    </row>
    <row r="262" spans="1:15">
      <c r="A262" s="233"/>
      <c r="B262" s="165"/>
      <c r="C262" s="425" t="s">
        <v>214</v>
      </c>
      <c r="D262" s="426"/>
      <c r="E262" s="426"/>
      <c r="F262" s="427"/>
      <c r="G262" s="271"/>
      <c r="H262" s="181"/>
      <c r="I262" s="180"/>
      <c r="J262" s="182"/>
      <c r="K262" s="195">
        <f>K261*K260</f>
        <v>124.34399999999999</v>
      </c>
      <c r="L262" s="235"/>
      <c r="M262" s="235"/>
      <c r="N262" s="278"/>
      <c r="O262" s="179"/>
    </row>
    <row r="263" spans="1:15">
      <c r="A263" s="234"/>
      <c r="B263" s="156"/>
      <c r="C263" s="514" t="s">
        <v>215</v>
      </c>
      <c r="D263" s="515"/>
      <c r="E263" s="515"/>
      <c r="F263" s="516"/>
      <c r="G263" s="271"/>
      <c r="H263" s="181"/>
      <c r="I263" s="180"/>
      <c r="J263" s="182"/>
      <c r="K263" s="163">
        <f>K262+K258</f>
        <v>921.00470400000017</v>
      </c>
      <c r="L263" s="201">
        <v>101</v>
      </c>
      <c r="M263" s="168" t="s">
        <v>26</v>
      </c>
      <c r="N263" s="294">
        <f>L263*K263</f>
        <v>93021.475104000012</v>
      </c>
    </row>
    <row r="264" spans="1:15" s="35" customFormat="1">
      <c r="A264" s="61"/>
      <c r="B264" s="128"/>
      <c r="C264" s="96"/>
      <c r="D264" s="96"/>
      <c r="E264" s="96"/>
      <c r="F264" s="96"/>
      <c r="G264" s="176"/>
      <c r="H264" s="129"/>
      <c r="I264" s="129"/>
      <c r="J264" s="130"/>
      <c r="K264" s="131"/>
      <c r="L264" s="79" t="s">
        <v>46</v>
      </c>
      <c r="M264" s="68"/>
      <c r="N264" s="275"/>
    </row>
    <row r="265" spans="1:15" ht="117" customHeight="1">
      <c r="A265" s="343">
        <v>28</v>
      </c>
      <c r="B265" s="416" t="s">
        <v>203</v>
      </c>
      <c r="C265" s="437" t="s">
        <v>299</v>
      </c>
      <c r="D265" s="437"/>
      <c r="E265" s="437"/>
      <c r="F265" s="437"/>
      <c r="G265" s="219"/>
      <c r="H265" s="138"/>
      <c r="I265" s="138"/>
      <c r="J265" s="159"/>
      <c r="K265" s="178"/>
      <c r="L265" s="431">
        <v>1040</v>
      </c>
      <c r="M265" s="432" t="s">
        <v>13</v>
      </c>
      <c r="N265" s="434">
        <f>L265*K269</f>
        <v>139725.144</v>
      </c>
      <c r="O265" s="179"/>
    </row>
    <row r="266" spans="1:15" ht="27" customHeight="1">
      <c r="A266" s="343"/>
      <c r="B266" s="417"/>
      <c r="C266" s="425" t="s">
        <v>193</v>
      </c>
      <c r="D266" s="426"/>
      <c r="E266" s="426"/>
      <c r="F266" s="427"/>
      <c r="G266" s="271">
        <v>1</v>
      </c>
      <c r="H266" s="181">
        <v>10.7</v>
      </c>
      <c r="I266" s="180"/>
      <c r="J266" s="182">
        <v>4.7880000000000003</v>
      </c>
      <c r="K266" s="183">
        <f>H266*G266*J266</f>
        <v>51.2316</v>
      </c>
      <c r="L266" s="431"/>
      <c r="M266" s="432"/>
      <c r="N266" s="435"/>
      <c r="O266" s="179"/>
    </row>
    <row r="267" spans="1:15" ht="28.5" customHeight="1">
      <c r="A267" s="343"/>
      <c r="B267" s="417"/>
      <c r="C267" s="425" t="s">
        <v>193</v>
      </c>
      <c r="D267" s="426"/>
      <c r="E267" s="426"/>
      <c r="F267" s="427"/>
      <c r="G267" s="271">
        <v>1</v>
      </c>
      <c r="H267" s="181">
        <v>3.3</v>
      </c>
      <c r="I267" s="180"/>
      <c r="J267" s="182">
        <v>1.425</v>
      </c>
      <c r="K267" s="183">
        <f t="shared" ref="K267" si="34">H267*G267*J267</f>
        <v>4.7024999999999997</v>
      </c>
      <c r="L267" s="431"/>
      <c r="M267" s="432"/>
      <c r="N267" s="435"/>
      <c r="O267" s="179"/>
    </row>
    <row r="268" spans="1:15" ht="31.5" customHeight="1">
      <c r="A268" s="343"/>
      <c r="B268" s="417"/>
      <c r="C268" s="425" t="s">
        <v>218</v>
      </c>
      <c r="D268" s="426"/>
      <c r="E268" s="426"/>
      <c r="F268" s="427"/>
      <c r="G268" s="271">
        <v>2</v>
      </c>
      <c r="H268" s="181">
        <v>39.208500000000001</v>
      </c>
      <c r="I268" s="180"/>
      <c r="J268" s="182"/>
      <c r="K268" s="183">
        <f>H268*G268</f>
        <v>78.417000000000002</v>
      </c>
      <c r="L268" s="431"/>
      <c r="M268" s="432"/>
      <c r="N268" s="435"/>
      <c r="O268" s="179"/>
    </row>
    <row r="269" spans="1:15" ht="15.75" customHeight="1">
      <c r="A269" s="343"/>
      <c r="B269" s="418"/>
      <c r="C269" s="425" t="s">
        <v>16</v>
      </c>
      <c r="D269" s="426"/>
      <c r="E269" s="426"/>
      <c r="F269" s="427"/>
      <c r="G269" s="219"/>
      <c r="H269" s="138"/>
      <c r="I269" s="138"/>
      <c r="J269" s="159"/>
      <c r="K269" s="184">
        <f>SUM(K266:K268)</f>
        <v>134.3511</v>
      </c>
      <c r="L269" s="431"/>
      <c r="M269" s="432"/>
      <c r="N269" s="436"/>
    </row>
    <row r="270" spans="1:15" s="35" customFormat="1">
      <c r="A270" s="61"/>
      <c r="B270" s="128"/>
      <c r="C270" s="96"/>
      <c r="D270" s="96"/>
      <c r="E270" s="96"/>
      <c r="F270" s="96"/>
      <c r="G270" s="176"/>
      <c r="H270" s="129"/>
      <c r="I270" s="129"/>
      <c r="J270" s="130"/>
      <c r="K270" s="131"/>
      <c r="L270" s="79" t="s">
        <v>46</v>
      </c>
      <c r="M270" s="68"/>
      <c r="N270" s="275"/>
    </row>
    <row r="271" spans="1:15" ht="91.5" customHeight="1">
      <c r="A271" s="343">
        <v>29</v>
      </c>
      <c r="B271" s="416" t="s">
        <v>204</v>
      </c>
      <c r="C271" s="437" t="s">
        <v>298</v>
      </c>
      <c r="D271" s="437"/>
      <c r="E271" s="437"/>
      <c r="F271" s="437"/>
      <c r="G271" s="219"/>
      <c r="H271" s="138"/>
      <c r="I271" s="138"/>
      <c r="J271" s="159"/>
      <c r="K271" s="178"/>
      <c r="L271" s="431">
        <v>242</v>
      </c>
      <c r="M271" s="432" t="s">
        <v>13</v>
      </c>
      <c r="N271" s="434">
        <f>L271*K274</f>
        <v>13567.124999999998</v>
      </c>
      <c r="O271" s="179"/>
    </row>
    <row r="272" spans="1:15" ht="30" customHeight="1">
      <c r="A272" s="343"/>
      <c r="B272" s="417"/>
      <c r="C272" s="425" t="s">
        <v>193</v>
      </c>
      <c r="D272" s="426"/>
      <c r="E272" s="426"/>
      <c r="F272" s="427"/>
      <c r="G272" s="271">
        <v>1</v>
      </c>
      <c r="H272" s="181">
        <v>10.7</v>
      </c>
      <c r="I272" s="180"/>
      <c r="J272" s="182">
        <v>4.8</v>
      </c>
      <c r="K272" s="183">
        <f>H272*G272*J272</f>
        <v>51.359999999999992</v>
      </c>
      <c r="L272" s="431"/>
      <c r="M272" s="432"/>
      <c r="N272" s="435"/>
      <c r="O272" s="179"/>
    </row>
    <row r="273" spans="1:62" ht="30.75" customHeight="1">
      <c r="A273" s="343"/>
      <c r="B273" s="417"/>
      <c r="C273" s="425" t="s">
        <v>193</v>
      </c>
      <c r="D273" s="426"/>
      <c r="E273" s="426"/>
      <c r="F273" s="427"/>
      <c r="G273" s="271">
        <v>1</v>
      </c>
      <c r="H273" s="181">
        <v>3.3</v>
      </c>
      <c r="I273" s="180"/>
      <c r="J273" s="182">
        <v>1.425</v>
      </c>
      <c r="K273" s="183">
        <f t="shared" ref="K273" si="35">H273*G273*J273</f>
        <v>4.7024999999999997</v>
      </c>
      <c r="L273" s="431"/>
      <c r="M273" s="432"/>
      <c r="N273" s="435"/>
      <c r="O273" s="179"/>
    </row>
    <row r="274" spans="1:62" ht="15.75" customHeight="1">
      <c r="A274" s="343"/>
      <c r="B274" s="418"/>
      <c r="C274" s="425" t="s">
        <v>16</v>
      </c>
      <c r="D274" s="426"/>
      <c r="E274" s="426"/>
      <c r="F274" s="427"/>
      <c r="G274" s="219"/>
      <c r="H274" s="138"/>
      <c r="I274" s="138"/>
      <c r="J274" s="159"/>
      <c r="K274" s="184">
        <f>SUM(K272:K273)</f>
        <v>56.062499999999993</v>
      </c>
      <c r="L274" s="431"/>
      <c r="M274" s="432"/>
      <c r="N274" s="436"/>
    </row>
    <row r="275" spans="1:62">
      <c r="A275" s="177"/>
      <c r="B275" s="186"/>
      <c r="C275" s="187"/>
      <c r="D275" s="187"/>
      <c r="E275" s="187"/>
      <c r="F275" s="187"/>
      <c r="G275" s="272"/>
      <c r="H275" s="264"/>
      <c r="I275" s="263"/>
      <c r="J275" s="265"/>
      <c r="K275" s="266"/>
      <c r="L275" s="192"/>
      <c r="M275" s="267"/>
      <c r="N275" s="280"/>
    </row>
    <row r="276" spans="1:62" s="35" customFormat="1" ht="20.25" customHeight="1">
      <c r="A276" s="133"/>
      <c r="B276" s="365" t="s">
        <v>192</v>
      </c>
      <c r="C276" s="366"/>
      <c r="D276" s="366"/>
      <c r="E276" s="366"/>
      <c r="F276" s="366"/>
      <c r="G276" s="366"/>
      <c r="H276" s="366"/>
      <c r="I276" s="366"/>
      <c r="J276" s="366"/>
      <c r="K276" s="366"/>
      <c r="L276" s="366"/>
      <c r="M276" s="367"/>
      <c r="N276" s="276"/>
      <c r="O276" s="105"/>
    </row>
    <row r="277" spans="1:62" s="35" customFormat="1" ht="76.5" customHeight="1">
      <c r="A277" s="283">
        <v>31</v>
      </c>
      <c r="B277" s="284" t="s">
        <v>329</v>
      </c>
      <c r="C277" s="520" t="s">
        <v>305</v>
      </c>
      <c r="D277" s="521"/>
      <c r="E277" s="521"/>
      <c r="F277" s="522"/>
      <c r="G277" s="219">
        <v>1</v>
      </c>
      <c r="H277" s="138">
        <v>7.5</v>
      </c>
      <c r="I277" s="138">
        <v>7</v>
      </c>
      <c r="J277" s="159">
        <v>0.23</v>
      </c>
      <c r="K277" s="184">
        <f>J277*I277*H277*G277</f>
        <v>12.075000000000001</v>
      </c>
      <c r="L277" s="227">
        <v>401</v>
      </c>
      <c r="M277" s="217" t="s">
        <v>12</v>
      </c>
      <c r="N277" s="296">
        <f t="shared" ref="N277:N285" si="36">L277*K277</f>
        <v>4842.0750000000007</v>
      </c>
    </row>
    <row r="278" spans="1:62" s="35" customFormat="1" ht="17.25" customHeight="1">
      <c r="A278" s="283"/>
      <c r="B278" s="284"/>
      <c r="C278" s="523"/>
      <c r="D278" s="524"/>
      <c r="E278" s="524"/>
      <c r="F278" s="525"/>
      <c r="G278" s="284">
        <v>2</v>
      </c>
      <c r="H278" s="138">
        <v>3.3</v>
      </c>
      <c r="I278" s="138">
        <v>3.3</v>
      </c>
      <c r="J278" s="159">
        <v>0.22</v>
      </c>
      <c r="K278" s="184">
        <f>H278*I278*J278*G278</f>
        <v>4.7915999999999999</v>
      </c>
      <c r="L278" s="293">
        <v>401</v>
      </c>
      <c r="M278" s="291" t="s">
        <v>12</v>
      </c>
      <c r="N278" s="296">
        <f>L278*K278</f>
        <v>1921.4315999999999</v>
      </c>
    </row>
    <row r="279" spans="1:62" s="35" customFormat="1" ht="54" customHeight="1">
      <c r="A279" s="213">
        <v>32</v>
      </c>
      <c r="B279" s="269" t="s">
        <v>330</v>
      </c>
      <c r="C279" s="419" t="s">
        <v>306</v>
      </c>
      <c r="D279" s="420"/>
      <c r="E279" s="420"/>
      <c r="F279" s="421"/>
      <c r="G279" s="219">
        <v>1</v>
      </c>
      <c r="H279" s="138">
        <v>30</v>
      </c>
      <c r="I279" s="138">
        <v>35</v>
      </c>
      <c r="J279" s="159">
        <v>7.4999999999999997E-2</v>
      </c>
      <c r="K279" s="184">
        <f>J279*I279*H279*G279</f>
        <v>78.75</v>
      </c>
      <c r="L279" s="227">
        <v>293</v>
      </c>
      <c r="M279" s="217" t="s">
        <v>12</v>
      </c>
      <c r="N279" s="296">
        <f t="shared" si="36"/>
        <v>23073.75</v>
      </c>
    </row>
    <row r="280" spans="1:62" s="35" customFormat="1" ht="66.75" customHeight="1">
      <c r="A280" s="213">
        <v>33</v>
      </c>
      <c r="B280" s="269" t="s">
        <v>331</v>
      </c>
      <c r="C280" s="419" t="s">
        <v>307</v>
      </c>
      <c r="D280" s="420"/>
      <c r="E280" s="420"/>
      <c r="F280" s="421"/>
      <c r="G280" s="219">
        <v>3</v>
      </c>
      <c r="H280" s="138">
        <v>4</v>
      </c>
      <c r="I280" s="138">
        <v>0.15</v>
      </c>
      <c r="J280" s="159">
        <v>0.23</v>
      </c>
      <c r="K280" s="184">
        <f>J280*I280*H280*G280</f>
        <v>0.41400000000000003</v>
      </c>
      <c r="L280" s="227">
        <v>694</v>
      </c>
      <c r="M280" s="217" t="s">
        <v>12</v>
      </c>
      <c r="N280" s="296">
        <f t="shared" si="36"/>
        <v>287.31600000000003</v>
      </c>
    </row>
    <row r="281" spans="1:62" s="35" customFormat="1" ht="130.5" customHeight="1">
      <c r="A281" s="213">
        <v>34</v>
      </c>
      <c r="B281" s="214" t="s">
        <v>319</v>
      </c>
      <c r="C281" s="520" t="s">
        <v>308</v>
      </c>
      <c r="D281" s="521"/>
      <c r="E281" s="521"/>
      <c r="F281" s="522"/>
      <c r="G281" s="219">
        <v>1</v>
      </c>
      <c r="H281" s="138">
        <v>25</v>
      </c>
      <c r="I281" s="138"/>
      <c r="J281" s="159"/>
      <c r="K281" s="184">
        <v>25</v>
      </c>
      <c r="L281" s="227">
        <v>153</v>
      </c>
      <c r="M281" s="217" t="s">
        <v>328</v>
      </c>
      <c r="N281" s="296">
        <f t="shared" si="36"/>
        <v>3825</v>
      </c>
    </row>
    <row r="282" spans="1:62" s="35" customFormat="1" ht="111.75" customHeight="1">
      <c r="A282" s="213">
        <v>35</v>
      </c>
      <c r="B282" s="284" t="s">
        <v>320</v>
      </c>
      <c r="C282" s="428" t="s">
        <v>309</v>
      </c>
      <c r="D282" s="429"/>
      <c r="E282" s="429"/>
      <c r="F282" s="430"/>
      <c r="G282" s="219">
        <v>1</v>
      </c>
      <c r="H282" s="138">
        <v>15</v>
      </c>
      <c r="I282" s="138"/>
      <c r="J282" s="159"/>
      <c r="K282" s="184">
        <v>15</v>
      </c>
      <c r="L282" s="227">
        <v>177</v>
      </c>
      <c r="M282" s="217" t="s">
        <v>328</v>
      </c>
      <c r="N282" s="296">
        <f t="shared" si="36"/>
        <v>2655</v>
      </c>
    </row>
    <row r="283" spans="1:62" ht="97.5" customHeight="1">
      <c r="A283" s="213">
        <v>36</v>
      </c>
      <c r="B283" s="284" t="s">
        <v>332</v>
      </c>
      <c r="C283" s="425" t="s">
        <v>310</v>
      </c>
      <c r="D283" s="426"/>
      <c r="E283" s="426"/>
      <c r="F283" s="427"/>
      <c r="G283" s="212">
        <v>4</v>
      </c>
      <c r="H283" s="238"/>
      <c r="I283" s="238"/>
      <c r="J283" s="239"/>
      <c r="K283" s="237">
        <v>4</v>
      </c>
      <c r="L283" s="237">
        <v>504</v>
      </c>
      <c r="M283" s="237" t="s">
        <v>183</v>
      </c>
      <c r="N283" s="315">
        <f t="shared" si="36"/>
        <v>2016</v>
      </c>
    </row>
    <row r="284" spans="1:62" ht="38.25">
      <c r="A284" s="213">
        <v>37</v>
      </c>
      <c r="B284" s="270" t="s">
        <v>333</v>
      </c>
      <c r="C284" s="428" t="s">
        <v>311</v>
      </c>
      <c r="D284" s="429"/>
      <c r="E284" s="429"/>
      <c r="F284" s="430"/>
      <c r="G284" s="212">
        <v>5</v>
      </c>
      <c r="H284" s="238"/>
      <c r="I284" s="238"/>
      <c r="J284" s="239"/>
      <c r="K284" s="237">
        <v>5</v>
      </c>
      <c r="L284" s="237">
        <v>258</v>
      </c>
      <c r="M284" s="237" t="s">
        <v>183</v>
      </c>
      <c r="N284" s="316">
        <f t="shared" si="36"/>
        <v>1290</v>
      </c>
    </row>
    <row r="285" spans="1:62" ht="107.25" customHeight="1">
      <c r="A285" s="213">
        <v>38</v>
      </c>
      <c r="B285" s="214" t="s">
        <v>321</v>
      </c>
      <c r="C285" s="520" t="s">
        <v>312</v>
      </c>
      <c r="D285" s="521"/>
      <c r="E285" s="521"/>
      <c r="F285" s="522"/>
      <c r="G285" s="212">
        <v>2</v>
      </c>
      <c r="H285" s="238"/>
      <c r="I285" s="238"/>
      <c r="J285" s="238"/>
      <c r="K285" s="237">
        <v>2</v>
      </c>
      <c r="L285" s="237">
        <v>18369</v>
      </c>
      <c r="M285" s="237" t="s">
        <v>183</v>
      </c>
      <c r="N285" s="316">
        <f t="shared" si="36"/>
        <v>36738</v>
      </c>
      <c r="O285" s="36"/>
      <c r="P285" s="36"/>
      <c r="Q285" s="36"/>
      <c r="R285" s="36"/>
      <c r="S285" s="36"/>
      <c r="T285" s="36"/>
      <c r="U285" s="36"/>
      <c r="V285" s="36"/>
      <c r="W285" s="36"/>
      <c r="X285" s="36"/>
      <c r="Y285" s="36"/>
      <c r="Z285" s="36"/>
      <c r="AA285" s="36"/>
      <c r="AB285" s="36"/>
      <c r="AC285" s="36"/>
      <c r="AD285" s="36"/>
      <c r="AE285" s="36"/>
      <c r="AF285" s="36"/>
      <c r="AG285" s="36"/>
      <c r="AH285" s="36"/>
      <c r="AI285" s="36"/>
      <c r="AJ285" s="36"/>
      <c r="AK285" s="36"/>
      <c r="AL285" s="36"/>
      <c r="AM285" s="36"/>
      <c r="AN285" s="36"/>
      <c r="AO285" s="36"/>
      <c r="AP285" s="36"/>
      <c r="AQ285" s="36"/>
      <c r="AR285" s="36"/>
      <c r="AS285" s="36"/>
      <c r="AT285" s="36"/>
      <c r="AU285" s="36"/>
      <c r="AV285" s="36"/>
      <c r="AW285" s="36"/>
      <c r="AX285" s="36"/>
      <c r="AY285" s="36"/>
      <c r="AZ285" s="36"/>
      <c r="BA285" s="36"/>
      <c r="BB285" s="36"/>
      <c r="BC285" s="36"/>
      <c r="BD285" s="36"/>
      <c r="BE285" s="36"/>
      <c r="BF285" s="36"/>
      <c r="BG285" s="36"/>
      <c r="BH285" s="36"/>
      <c r="BI285" s="36"/>
      <c r="BJ285" s="36"/>
    </row>
    <row r="286" spans="1:62" ht="101.25" customHeight="1">
      <c r="A286" s="213">
        <v>39</v>
      </c>
      <c r="B286" s="214" t="s">
        <v>322</v>
      </c>
      <c r="C286" s="520" t="s">
        <v>313</v>
      </c>
      <c r="D286" s="521"/>
      <c r="E286" s="521"/>
      <c r="F286" s="522"/>
      <c r="G286" s="212">
        <v>2</v>
      </c>
      <c r="H286" s="238"/>
      <c r="I286" s="238"/>
      <c r="J286" s="239"/>
      <c r="K286" s="237">
        <v>2</v>
      </c>
      <c r="L286" s="237">
        <v>13520</v>
      </c>
      <c r="M286" s="237" t="s">
        <v>183</v>
      </c>
      <c r="N286" s="316">
        <f t="shared" ref="N286:N291" si="37">L286*K286</f>
        <v>27040</v>
      </c>
    </row>
    <row r="287" spans="1:62" ht="101.25" customHeight="1">
      <c r="A287" s="213">
        <v>40</v>
      </c>
      <c r="B287" s="214" t="s">
        <v>323</v>
      </c>
      <c r="C287" s="520" t="s">
        <v>314</v>
      </c>
      <c r="D287" s="521"/>
      <c r="E287" s="521"/>
      <c r="F287" s="522"/>
      <c r="G287" s="212">
        <v>2</v>
      </c>
      <c r="H287" s="238"/>
      <c r="I287" s="238"/>
      <c r="J287" s="239"/>
      <c r="K287" s="237">
        <v>2</v>
      </c>
      <c r="L287" s="237">
        <v>1620</v>
      </c>
      <c r="M287" s="237" t="s">
        <v>183</v>
      </c>
      <c r="N287" s="316">
        <f t="shared" si="37"/>
        <v>3240</v>
      </c>
    </row>
    <row r="288" spans="1:62" ht="66.75" customHeight="1">
      <c r="A288" s="213">
        <v>41</v>
      </c>
      <c r="B288" s="214" t="s">
        <v>324</v>
      </c>
      <c r="C288" s="520" t="s">
        <v>315</v>
      </c>
      <c r="D288" s="521"/>
      <c r="E288" s="521"/>
      <c r="F288" s="522"/>
      <c r="G288" s="212">
        <v>2</v>
      </c>
      <c r="H288" s="238"/>
      <c r="I288" s="238"/>
      <c r="J288" s="239"/>
      <c r="K288" s="237">
        <v>2</v>
      </c>
      <c r="L288" s="237">
        <v>2520</v>
      </c>
      <c r="M288" s="237" t="s">
        <v>183</v>
      </c>
      <c r="N288" s="316">
        <f t="shared" si="37"/>
        <v>5040</v>
      </c>
    </row>
    <row r="289" spans="1:14" ht="106.5" customHeight="1">
      <c r="A289" s="213">
        <v>42</v>
      </c>
      <c r="B289" s="214" t="s">
        <v>325</v>
      </c>
      <c r="C289" s="520" t="s">
        <v>316</v>
      </c>
      <c r="D289" s="521"/>
      <c r="E289" s="521"/>
      <c r="F289" s="522"/>
      <c r="G289" s="212">
        <v>2</v>
      </c>
      <c r="H289" s="238"/>
      <c r="I289" s="238"/>
      <c r="J289" s="239"/>
      <c r="K289" s="237">
        <v>2</v>
      </c>
      <c r="L289" s="237">
        <v>20014</v>
      </c>
      <c r="M289" s="237" t="s">
        <v>183</v>
      </c>
      <c r="N289" s="316">
        <f t="shared" si="37"/>
        <v>40028</v>
      </c>
    </row>
    <row r="290" spans="1:14" ht="96" customHeight="1">
      <c r="A290" s="213">
        <v>43</v>
      </c>
      <c r="B290" s="214" t="s">
        <v>326</v>
      </c>
      <c r="C290" s="528" t="s">
        <v>317</v>
      </c>
      <c r="D290" s="528"/>
      <c r="E290" s="528"/>
      <c r="F290" s="528"/>
      <c r="G290" s="212">
        <v>2</v>
      </c>
      <c r="H290" s="238"/>
      <c r="I290" s="238"/>
      <c r="J290" s="239"/>
      <c r="K290" s="237">
        <v>2</v>
      </c>
      <c r="L290" s="237">
        <v>1920</v>
      </c>
      <c r="M290" s="237" t="s">
        <v>183</v>
      </c>
      <c r="N290" s="316">
        <f t="shared" si="37"/>
        <v>3840</v>
      </c>
    </row>
    <row r="291" spans="1:14" ht="108.75" customHeight="1">
      <c r="A291" s="213">
        <v>44</v>
      </c>
      <c r="B291" s="281" t="s">
        <v>327</v>
      </c>
      <c r="C291" s="528" t="s">
        <v>318</v>
      </c>
      <c r="D291" s="528"/>
      <c r="E291" s="528"/>
      <c r="F291" s="528"/>
      <c r="G291" s="212">
        <v>15</v>
      </c>
      <c r="H291" s="238"/>
      <c r="I291" s="238"/>
      <c r="J291" s="239"/>
      <c r="K291" s="237">
        <v>15</v>
      </c>
      <c r="L291" s="237">
        <v>159</v>
      </c>
      <c r="M291" s="237" t="s">
        <v>328</v>
      </c>
      <c r="N291" s="316">
        <f t="shared" si="37"/>
        <v>2385</v>
      </c>
    </row>
    <row r="292" spans="1:14" ht="22.5" customHeight="1">
      <c r="A292" s="298"/>
      <c r="B292" s="237"/>
      <c r="C292" s="526" t="s">
        <v>16</v>
      </c>
      <c r="D292" s="527"/>
      <c r="E292" s="527"/>
      <c r="F292" s="527"/>
      <c r="G292" s="299"/>
      <c r="H292" s="238"/>
      <c r="I292" s="238"/>
      <c r="J292" s="239"/>
      <c r="K292" s="237"/>
      <c r="L292" s="237"/>
      <c r="M292" s="237"/>
      <c r="N292" s="332">
        <f>SUM(N12:N291)</f>
        <v>2406812.6204227502</v>
      </c>
    </row>
    <row r="293" spans="1:14">
      <c r="N293" s="36"/>
    </row>
  </sheetData>
  <mergeCells count="490">
    <mergeCell ref="C277:F278"/>
    <mergeCell ref="C292:F292"/>
    <mergeCell ref="C288:F288"/>
    <mergeCell ref="C289:F289"/>
    <mergeCell ref="C290:F290"/>
    <mergeCell ref="C291:F291"/>
    <mergeCell ref="C279:F279"/>
    <mergeCell ref="C280:F280"/>
    <mergeCell ref="C282:F282"/>
    <mergeCell ref="C281:F281"/>
    <mergeCell ref="C283:F283"/>
    <mergeCell ref="C284:F284"/>
    <mergeCell ref="C285:F285"/>
    <mergeCell ref="C286:F286"/>
    <mergeCell ref="C287:F287"/>
    <mergeCell ref="N209:N223"/>
    <mergeCell ref="C268:F268"/>
    <mergeCell ref="L235:L247"/>
    <mergeCell ref="M235:M247"/>
    <mergeCell ref="N235:N247"/>
    <mergeCell ref="C261:F261"/>
    <mergeCell ref="L265:L269"/>
    <mergeCell ref="M265:M269"/>
    <mergeCell ref="C252:F252"/>
    <mergeCell ref="C254:F254"/>
    <mergeCell ref="C258:F258"/>
    <mergeCell ref="C256:F256"/>
    <mergeCell ref="C255:F255"/>
    <mergeCell ref="C263:F263"/>
    <mergeCell ref="C260:F260"/>
    <mergeCell ref="N225:N228"/>
    <mergeCell ref="C243:F243"/>
    <mergeCell ref="C244:F244"/>
    <mergeCell ref="C245:F245"/>
    <mergeCell ref="C246:F246"/>
    <mergeCell ref="N230:N233"/>
    <mergeCell ref="C232:F232"/>
    <mergeCell ref="C233:F233"/>
    <mergeCell ref="C273:F273"/>
    <mergeCell ref="L271:L274"/>
    <mergeCell ref="M271:M274"/>
    <mergeCell ref="N271:N274"/>
    <mergeCell ref="C274:F274"/>
    <mergeCell ref="C250:F250"/>
    <mergeCell ref="C253:F253"/>
    <mergeCell ref="C259:F259"/>
    <mergeCell ref="N265:N269"/>
    <mergeCell ref="C266:F266"/>
    <mergeCell ref="C267:F267"/>
    <mergeCell ref="C269:F269"/>
    <mergeCell ref="C251:F251"/>
    <mergeCell ref="C257:F257"/>
    <mergeCell ref="A271:A274"/>
    <mergeCell ref="B271:B274"/>
    <mergeCell ref="C272:F272"/>
    <mergeCell ref="B276:M276"/>
    <mergeCell ref="C271:F271"/>
    <mergeCell ref="L193:L200"/>
    <mergeCell ref="M193:M200"/>
    <mergeCell ref="A230:A233"/>
    <mergeCell ref="B230:B233"/>
    <mergeCell ref="C227:F227"/>
    <mergeCell ref="C226:F226"/>
    <mergeCell ref="C230:F230"/>
    <mergeCell ref="L230:L233"/>
    <mergeCell ref="M230:M233"/>
    <mergeCell ref="A209:A223"/>
    <mergeCell ref="B209:B223"/>
    <mergeCell ref="C236:F236"/>
    <mergeCell ref="C237:F237"/>
    <mergeCell ref="C247:F247"/>
    <mergeCell ref="C238:F238"/>
    <mergeCell ref="C239:F239"/>
    <mergeCell ref="C240:F240"/>
    <mergeCell ref="C241:F241"/>
    <mergeCell ref="C242:F242"/>
    <mergeCell ref="A265:A269"/>
    <mergeCell ref="B265:B269"/>
    <mergeCell ref="C265:F265"/>
    <mergeCell ref="C262:F262"/>
    <mergeCell ref="K132:K133"/>
    <mergeCell ref="C249:F249"/>
    <mergeCell ref="A235:A247"/>
    <mergeCell ref="B235:B247"/>
    <mergeCell ref="C235:F235"/>
    <mergeCell ref="A225:A228"/>
    <mergeCell ref="A168:A175"/>
    <mergeCell ref="K185:K187"/>
    <mergeCell ref="C198:F198"/>
    <mergeCell ref="C199:F199"/>
    <mergeCell ref="A205:A207"/>
    <mergeCell ref="A202:A204"/>
    <mergeCell ref="A132:A137"/>
    <mergeCell ref="H139:H140"/>
    <mergeCell ref="A193:A200"/>
    <mergeCell ref="B193:B200"/>
    <mergeCell ref="C193:F193"/>
    <mergeCell ref="C231:F231"/>
    <mergeCell ref="C228:F228"/>
    <mergeCell ref="C194:F194"/>
    <mergeCell ref="C94:F94"/>
    <mergeCell ref="B95:M95"/>
    <mergeCell ref="C96:F96"/>
    <mergeCell ref="H97:H98"/>
    <mergeCell ref="C104:F104"/>
    <mergeCell ref="C108:F108"/>
    <mergeCell ref="C109:F109"/>
    <mergeCell ref="C100:F100"/>
    <mergeCell ref="M132:M137"/>
    <mergeCell ref="L132:L137"/>
    <mergeCell ref="B58:M58"/>
    <mergeCell ref="H50:H51"/>
    <mergeCell ref="I50:I51"/>
    <mergeCell ref="J50:J51"/>
    <mergeCell ref="K50:K51"/>
    <mergeCell ref="L50:L56"/>
    <mergeCell ref="M50:M56"/>
    <mergeCell ref="K59:K62"/>
    <mergeCell ref="L59:L68"/>
    <mergeCell ref="N71:N75"/>
    <mergeCell ref="C73:F73"/>
    <mergeCell ref="B225:B228"/>
    <mergeCell ref="C225:F225"/>
    <mergeCell ref="L225:L228"/>
    <mergeCell ref="M225:M228"/>
    <mergeCell ref="B168:B175"/>
    <mergeCell ref="J185:J187"/>
    <mergeCell ref="M185:M190"/>
    <mergeCell ref="G177:G178"/>
    <mergeCell ref="H177:H178"/>
    <mergeCell ref="C184:F184"/>
    <mergeCell ref="L168:L175"/>
    <mergeCell ref="I97:I98"/>
    <mergeCell ref="J97:J98"/>
    <mergeCell ref="C88:F88"/>
    <mergeCell ref="C74:F74"/>
    <mergeCell ref="C82:F82"/>
    <mergeCell ref="C83:F83"/>
    <mergeCell ref="N104:N110"/>
    <mergeCell ref="C105:F105"/>
    <mergeCell ref="C106:F106"/>
    <mergeCell ref="C110:F110"/>
    <mergeCell ref="C107:F107"/>
    <mergeCell ref="A32:A37"/>
    <mergeCell ref="C14:F14"/>
    <mergeCell ref="C27:F27"/>
    <mergeCell ref="C16:F16"/>
    <mergeCell ref="A7:N7"/>
    <mergeCell ref="A8:A9"/>
    <mergeCell ref="B8:B9"/>
    <mergeCell ref="C8:F9"/>
    <mergeCell ref="G8:J8"/>
    <mergeCell ref="K8:K9"/>
    <mergeCell ref="L8:L9"/>
    <mergeCell ref="C22:F22"/>
    <mergeCell ref="N18:N28"/>
    <mergeCell ref="C21:F21"/>
    <mergeCell ref="C20:F20"/>
    <mergeCell ref="C19:F19"/>
    <mergeCell ref="C28:F28"/>
    <mergeCell ref="B30:M30"/>
    <mergeCell ref="B31:F31"/>
    <mergeCell ref="C32:F32"/>
    <mergeCell ref="G32:G33"/>
    <mergeCell ref="H32:H33"/>
    <mergeCell ref="I32:I33"/>
    <mergeCell ref="J32:J33"/>
    <mergeCell ref="M1:N1"/>
    <mergeCell ref="M2:N2"/>
    <mergeCell ref="M3:N3"/>
    <mergeCell ref="M4:N4"/>
    <mergeCell ref="M5:N5"/>
    <mergeCell ref="M6:N6"/>
    <mergeCell ref="A1:B2"/>
    <mergeCell ref="A3:B4"/>
    <mergeCell ref="C1:J2"/>
    <mergeCell ref="C3:J4"/>
    <mergeCell ref="C5:J5"/>
    <mergeCell ref="C6:J6"/>
    <mergeCell ref="A5:B5"/>
    <mergeCell ref="A6:B6"/>
    <mergeCell ref="K1:L1"/>
    <mergeCell ref="K2:L2"/>
    <mergeCell ref="K3:L3"/>
    <mergeCell ref="K4:L4"/>
    <mergeCell ref="K5:L5"/>
    <mergeCell ref="K6:L6"/>
    <mergeCell ref="B229:M229"/>
    <mergeCell ref="A185:A190"/>
    <mergeCell ref="M168:M175"/>
    <mergeCell ref="C187:F187"/>
    <mergeCell ref="B185:B190"/>
    <mergeCell ref="H168:H169"/>
    <mergeCell ref="H185:H187"/>
    <mergeCell ref="I185:I187"/>
    <mergeCell ref="C202:F203"/>
    <mergeCell ref="G202:G203"/>
    <mergeCell ref="H202:H203"/>
    <mergeCell ref="I202:I203"/>
    <mergeCell ref="C172:F172"/>
    <mergeCell ref="C174:F174"/>
    <mergeCell ref="C181:F181"/>
    <mergeCell ref="C189:F189"/>
    <mergeCell ref="G185:G187"/>
    <mergeCell ref="C188:F188"/>
    <mergeCell ref="C190:F190"/>
    <mergeCell ref="B177:B182"/>
    <mergeCell ref="C201:F201"/>
    <mergeCell ref="C209:F209"/>
    <mergeCell ref="C210:F210"/>
    <mergeCell ref="C211:F211"/>
    <mergeCell ref="C223:F223"/>
    <mergeCell ref="C180:F180"/>
    <mergeCell ref="C182:F182"/>
    <mergeCell ref="C185:F186"/>
    <mergeCell ref="C222:F222"/>
    <mergeCell ref="C219:F219"/>
    <mergeCell ref="C220:F220"/>
    <mergeCell ref="C221:F221"/>
    <mergeCell ref="C218:F218"/>
    <mergeCell ref="B208:M208"/>
    <mergeCell ref="C204:F204"/>
    <mergeCell ref="L185:L190"/>
    <mergeCell ref="C214:F214"/>
    <mergeCell ref="C217:F217"/>
    <mergeCell ref="C215:F215"/>
    <mergeCell ref="C216:F216"/>
    <mergeCell ref="C195:F195"/>
    <mergeCell ref="C196:F196"/>
    <mergeCell ref="L209:L223"/>
    <mergeCell ref="M209:M223"/>
    <mergeCell ref="A177:A182"/>
    <mergeCell ref="A156:A165"/>
    <mergeCell ref="B156:B165"/>
    <mergeCell ref="C156:F157"/>
    <mergeCell ref="G156:G157"/>
    <mergeCell ref="C165:F165"/>
    <mergeCell ref="C162:F162"/>
    <mergeCell ref="C212:F212"/>
    <mergeCell ref="C213:F213"/>
    <mergeCell ref="B167:M167"/>
    <mergeCell ref="C139:F140"/>
    <mergeCell ref="G139:G140"/>
    <mergeCell ref="C163:F163"/>
    <mergeCell ref="C164:F164"/>
    <mergeCell ref="C148:F148"/>
    <mergeCell ref="C149:F149"/>
    <mergeCell ref="C150:F150"/>
    <mergeCell ref="C151:F151"/>
    <mergeCell ref="H156:H157"/>
    <mergeCell ref="Q133:T137"/>
    <mergeCell ref="C137:F137"/>
    <mergeCell ref="C183:F183"/>
    <mergeCell ref="N177:N182"/>
    <mergeCell ref="N168:N175"/>
    <mergeCell ref="C170:F170"/>
    <mergeCell ref="C175:F175"/>
    <mergeCell ref="C176:F176"/>
    <mergeCell ref="C136:F136"/>
    <mergeCell ref="N156:N165"/>
    <mergeCell ref="C158:F158"/>
    <mergeCell ref="C159:F159"/>
    <mergeCell ref="C160:F160"/>
    <mergeCell ref="C161:F161"/>
    <mergeCell ref="C141:F141"/>
    <mergeCell ref="C154:F154"/>
    <mergeCell ref="C168:F169"/>
    <mergeCell ref="G168:G169"/>
    <mergeCell ref="I132:I133"/>
    <mergeCell ref="I156:I157"/>
    <mergeCell ref="J156:J157"/>
    <mergeCell ref="M177:M180"/>
    <mergeCell ref="C177:F178"/>
    <mergeCell ref="N205:N207"/>
    <mergeCell ref="N202:N204"/>
    <mergeCell ref="B192:M192"/>
    <mergeCell ref="N185:N190"/>
    <mergeCell ref="C191:F191"/>
    <mergeCell ref="I205:I206"/>
    <mergeCell ref="J205:J206"/>
    <mergeCell ref="L205:L207"/>
    <mergeCell ref="M205:M207"/>
    <mergeCell ref="C207:F207"/>
    <mergeCell ref="B205:B207"/>
    <mergeCell ref="C205:F206"/>
    <mergeCell ref="G205:G206"/>
    <mergeCell ref="H205:H206"/>
    <mergeCell ref="J202:J203"/>
    <mergeCell ref="K202:K203"/>
    <mergeCell ref="L202:L204"/>
    <mergeCell ref="M202:M204"/>
    <mergeCell ref="B202:B204"/>
    <mergeCell ref="N193:N200"/>
    <mergeCell ref="C197:F197"/>
    <mergeCell ref="C200:F200"/>
    <mergeCell ref="N132:N137"/>
    <mergeCell ref="C132:F133"/>
    <mergeCell ref="G132:G133"/>
    <mergeCell ref="H132:H133"/>
    <mergeCell ref="C134:F134"/>
    <mergeCell ref="C135:F135"/>
    <mergeCell ref="C179:F179"/>
    <mergeCell ref="I168:I169"/>
    <mergeCell ref="J168:J169"/>
    <mergeCell ref="K168:K169"/>
    <mergeCell ref="C171:F171"/>
    <mergeCell ref="C173:F173"/>
    <mergeCell ref="I177:I178"/>
    <mergeCell ref="J177:J178"/>
    <mergeCell ref="K177:K178"/>
    <mergeCell ref="L177:L180"/>
    <mergeCell ref="K156:K157"/>
    <mergeCell ref="L156:L165"/>
    <mergeCell ref="I139:I140"/>
    <mergeCell ref="J139:J140"/>
    <mergeCell ref="K139:K140"/>
    <mergeCell ref="C138:F138"/>
    <mergeCell ref="J132:J133"/>
    <mergeCell ref="M156:M165"/>
    <mergeCell ref="N123:N130"/>
    <mergeCell ref="C124:F124"/>
    <mergeCell ref="C125:F125"/>
    <mergeCell ref="C126:F126"/>
    <mergeCell ref="C130:F130"/>
    <mergeCell ref="C128:F128"/>
    <mergeCell ref="B112:M112"/>
    <mergeCell ref="A123:A130"/>
    <mergeCell ref="B123:B130"/>
    <mergeCell ref="C123:F123"/>
    <mergeCell ref="L123:L130"/>
    <mergeCell ref="M123:M130"/>
    <mergeCell ref="L113:L121"/>
    <mergeCell ref="M113:M121"/>
    <mergeCell ref="A113:A121"/>
    <mergeCell ref="H113:H114"/>
    <mergeCell ref="I113:I114"/>
    <mergeCell ref="J113:J114"/>
    <mergeCell ref="K113:K114"/>
    <mergeCell ref="N113:N121"/>
    <mergeCell ref="C115:F115"/>
    <mergeCell ref="C127:F127"/>
    <mergeCell ref="C129:F129"/>
    <mergeCell ref="A97:A101"/>
    <mergeCell ref="B97:B101"/>
    <mergeCell ref="C97:F97"/>
    <mergeCell ref="G97:G98"/>
    <mergeCell ref="B132:B137"/>
    <mergeCell ref="B113:B121"/>
    <mergeCell ref="C113:F114"/>
    <mergeCell ref="G113:G114"/>
    <mergeCell ref="C131:F131"/>
    <mergeCell ref="C117:F117"/>
    <mergeCell ref="C118:F118"/>
    <mergeCell ref="C119:F119"/>
    <mergeCell ref="C120:F120"/>
    <mergeCell ref="C116:F116"/>
    <mergeCell ref="C121:F121"/>
    <mergeCell ref="C111:F111"/>
    <mergeCell ref="N77:N93"/>
    <mergeCell ref="C76:F76"/>
    <mergeCell ref="I77:I78"/>
    <mergeCell ref="J77:J78"/>
    <mergeCell ref="C85:F85"/>
    <mergeCell ref="C86:F86"/>
    <mergeCell ref="C87:F87"/>
    <mergeCell ref="C89:F89"/>
    <mergeCell ref="A103:A110"/>
    <mergeCell ref="B103:B110"/>
    <mergeCell ref="C103:F103"/>
    <mergeCell ref="G103:G104"/>
    <mergeCell ref="H103:H104"/>
    <mergeCell ref="I103:I104"/>
    <mergeCell ref="K97:K98"/>
    <mergeCell ref="L97:L99"/>
    <mergeCell ref="M97:M99"/>
    <mergeCell ref="C98:F98"/>
    <mergeCell ref="C99:F99"/>
    <mergeCell ref="C101:F101"/>
    <mergeCell ref="J103:J104"/>
    <mergeCell ref="K103:K104"/>
    <mergeCell ref="L103:L110"/>
    <mergeCell ref="M103:M110"/>
    <mergeCell ref="A77:A93"/>
    <mergeCell ref="B77:B93"/>
    <mergeCell ref="C77:F77"/>
    <mergeCell ref="G77:G78"/>
    <mergeCell ref="H77:H78"/>
    <mergeCell ref="C78:F78"/>
    <mergeCell ref="C93:F93"/>
    <mergeCell ref="B70:M70"/>
    <mergeCell ref="A71:A75"/>
    <mergeCell ref="B71:B75"/>
    <mergeCell ref="C71:F71"/>
    <mergeCell ref="L71:L75"/>
    <mergeCell ref="M71:M75"/>
    <mergeCell ref="C72:F72"/>
    <mergeCell ref="C75:F75"/>
    <mergeCell ref="C90:F90"/>
    <mergeCell ref="C91:F91"/>
    <mergeCell ref="C92:F92"/>
    <mergeCell ref="K77:K78"/>
    <mergeCell ref="L77:L93"/>
    <mergeCell ref="M77:M93"/>
    <mergeCell ref="C80:F80"/>
    <mergeCell ref="C84:F84"/>
    <mergeCell ref="C81:F81"/>
    <mergeCell ref="A59:A68"/>
    <mergeCell ref="B59:B68"/>
    <mergeCell ref="N59:N68"/>
    <mergeCell ref="C61:F62"/>
    <mergeCell ref="C67:F67"/>
    <mergeCell ref="C68:F68"/>
    <mergeCell ref="C59:F60"/>
    <mergeCell ref="G59:G62"/>
    <mergeCell ref="H59:H62"/>
    <mergeCell ref="I59:I62"/>
    <mergeCell ref="J59:J62"/>
    <mergeCell ref="C64:F64"/>
    <mergeCell ref="C63:F63"/>
    <mergeCell ref="C66:F66"/>
    <mergeCell ref="M59:M68"/>
    <mergeCell ref="C42:F42"/>
    <mergeCell ref="C48:F48"/>
    <mergeCell ref="C49:F49"/>
    <mergeCell ref="A41:A48"/>
    <mergeCell ref="B41:B48"/>
    <mergeCell ref="C41:F41"/>
    <mergeCell ref="L41:L48"/>
    <mergeCell ref="M41:M48"/>
    <mergeCell ref="N50:N56"/>
    <mergeCell ref="C52:F52"/>
    <mergeCell ref="C43:F43"/>
    <mergeCell ref="C44:F44"/>
    <mergeCell ref="C45:F45"/>
    <mergeCell ref="C46:F46"/>
    <mergeCell ref="C53:F53"/>
    <mergeCell ref="C54:F54"/>
    <mergeCell ref="C47:F47"/>
    <mergeCell ref="C50:F51"/>
    <mergeCell ref="G50:G51"/>
    <mergeCell ref="N41:N48"/>
    <mergeCell ref="C56:F56"/>
    <mergeCell ref="M8:M9"/>
    <mergeCell ref="N8:N9"/>
    <mergeCell ref="C17:F17"/>
    <mergeCell ref="B39:M39"/>
    <mergeCell ref="L32:L37"/>
    <mergeCell ref="M32:M37"/>
    <mergeCell ref="N32:N37"/>
    <mergeCell ref="C33:F33"/>
    <mergeCell ref="C34:F34"/>
    <mergeCell ref="C37:F37"/>
    <mergeCell ref="C36:F36"/>
    <mergeCell ref="B32:B37"/>
    <mergeCell ref="A10:N10"/>
    <mergeCell ref="B11:M11"/>
    <mergeCell ref="A12:A16"/>
    <mergeCell ref="B12:B16"/>
    <mergeCell ref="C12:F12"/>
    <mergeCell ref="C13:F13"/>
    <mergeCell ref="C15:F15"/>
    <mergeCell ref="N12:N16"/>
    <mergeCell ref="M12:M16"/>
    <mergeCell ref="L12:L16"/>
    <mergeCell ref="G12:G13"/>
    <mergeCell ref="H12:H13"/>
    <mergeCell ref="I12:I13"/>
    <mergeCell ref="J12:J13"/>
    <mergeCell ref="K12:K13"/>
    <mergeCell ref="B139:B146"/>
    <mergeCell ref="A139:A146"/>
    <mergeCell ref="L139:L146"/>
    <mergeCell ref="M139:M146"/>
    <mergeCell ref="N139:N146"/>
    <mergeCell ref="A249:A256"/>
    <mergeCell ref="B249:B256"/>
    <mergeCell ref="A18:A28"/>
    <mergeCell ref="B18:B28"/>
    <mergeCell ref="C18:F18"/>
    <mergeCell ref="L18:L28"/>
    <mergeCell ref="M18:M28"/>
    <mergeCell ref="K32:K33"/>
    <mergeCell ref="C24:F24"/>
    <mergeCell ref="C23:F23"/>
    <mergeCell ref="C25:F25"/>
    <mergeCell ref="C26:F26"/>
    <mergeCell ref="C35:F35"/>
    <mergeCell ref="C55:F55"/>
    <mergeCell ref="A50:A56"/>
    <mergeCell ref="B50:B56"/>
  </mergeCells>
  <printOptions horizontalCentered="1"/>
  <pageMargins left="0.31496062992125984" right="0.31496062992125984" top="0.74803149606299213" bottom="0.35433070866141736" header="0.31496062992125984" footer="0.31496062992125984"/>
  <pageSetup paperSize="9" scale="91" orientation="portrait" r:id="rId1"/>
  <rowBreaks count="3" manualBreakCount="3">
    <brk id="75" max="13" man="1"/>
    <brk id="175" max="13" man="1"/>
    <brk id="204"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232"/>
  <sheetViews>
    <sheetView view="pageBreakPreview" zoomScaleSheetLayoutView="100" workbookViewId="0">
      <selection activeCell="K234" sqref="K234"/>
    </sheetView>
  </sheetViews>
  <sheetFormatPr defaultColWidth="9.125" defaultRowHeight="15.75"/>
  <cols>
    <col min="1" max="1" width="5.25" style="4" customWidth="1"/>
    <col min="2" max="2" width="8.125" style="4" customWidth="1"/>
    <col min="3" max="5" width="7.25" style="4" customWidth="1"/>
    <col min="6" max="6" width="8.75" style="4" customWidth="1"/>
    <col min="7" max="7" width="7.25" style="22" hidden="1" customWidth="1"/>
    <col min="8" max="9" width="7.25" style="23" hidden="1" customWidth="1"/>
    <col min="10" max="10" width="7.25" style="24" hidden="1" customWidth="1"/>
    <col min="11" max="13" width="7.25" style="4" customWidth="1"/>
    <col min="14" max="14" width="9.25" style="5" customWidth="1"/>
    <col min="15" max="16" width="9.125" style="3"/>
    <col min="17" max="17" width="9.625" style="3" bestFit="1" customWidth="1"/>
    <col min="18" max="62" width="9.125" style="3"/>
    <col min="63" max="16384" width="9.125" style="4"/>
  </cols>
  <sheetData>
    <row r="1" spans="1:22" s="3" customFormat="1" ht="15.75" customHeight="1">
      <c r="A1" s="485" t="s">
        <v>68</v>
      </c>
      <c r="B1" s="485"/>
      <c r="C1" s="485" t="s">
        <v>110</v>
      </c>
      <c r="D1" s="485"/>
      <c r="E1" s="485"/>
      <c r="F1" s="485"/>
      <c r="G1" s="485"/>
      <c r="H1" s="485"/>
      <c r="I1" s="485"/>
      <c r="J1" s="485"/>
      <c r="K1" s="481" t="s">
        <v>69</v>
      </c>
      <c r="L1" s="481"/>
      <c r="M1" s="481" t="s">
        <v>70</v>
      </c>
      <c r="N1" s="481"/>
    </row>
    <row r="2" spans="1:22" s="3" customFormat="1">
      <c r="A2" s="485"/>
      <c r="B2" s="485"/>
      <c r="C2" s="485"/>
      <c r="D2" s="485"/>
      <c r="E2" s="485"/>
      <c r="F2" s="485"/>
      <c r="G2" s="485"/>
      <c r="H2" s="485"/>
      <c r="I2" s="485"/>
      <c r="J2" s="485"/>
      <c r="K2" s="488" t="s">
        <v>78</v>
      </c>
      <c r="L2" s="488"/>
      <c r="M2" s="482"/>
      <c r="N2" s="482"/>
    </row>
    <row r="3" spans="1:22" s="3" customFormat="1" ht="21.75" customHeight="1">
      <c r="A3" s="485" t="s">
        <v>71</v>
      </c>
      <c r="B3" s="485"/>
      <c r="C3" s="485" t="s">
        <v>78</v>
      </c>
      <c r="D3" s="485"/>
      <c r="E3" s="485"/>
      <c r="F3" s="485"/>
      <c r="G3" s="485"/>
      <c r="H3" s="485"/>
      <c r="I3" s="485"/>
      <c r="J3" s="485"/>
      <c r="K3" s="481" t="s">
        <v>72</v>
      </c>
      <c r="L3" s="481"/>
      <c r="M3" s="481" t="s">
        <v>73</v>
      </c>
      <c r="N3" s="481"/>
    </row>
    <row r="4" spans="1:22" s="3" customFormat="1">
      <c r="A4" s="485"/>
      <c r="B4" s="485"/>
      <c r="C4" s="485"/>
      <c r="D4" s="485"/>
      <c r="E4" s="485"/>
      <c r="F4" s="485"/>
      <c r="G4" s="485"/>
      <c r="H4" s="485"/>
      <c r="I4" s="485"/>
      <c r="J4" s="485"/>
      <c r="K4" s="482" t="s">
        <v>153</v>
      </c>
      <c r="L4" s="482"/>
      <c r="M4" s="483" t="s">
        <v>270</v>
      </c>
      <c r="N4" s="483"/>
    </row>
    <row r="5" spans="1:22" s="3" customFormat="1" ht="25.5" customHeight="1">
      <c r="A5" s="486" t="s">
        <v>74</v>
      </c>
      <c r="B5" s="486"/>
      <c r="C5" s="486" t="s">
        <v>154</v>
      </c>
      <c r="D5" s="486"/>
      <c r="E5" s="486"/>
      <c r="F5" s="486"/>
      <c r="G5" s="486"/>
      <c r="H5" s="486"/>
      <c r="I5" s="486"/>
      <c r="J5" s="486"/>
      <c r="K5" s="481" t="s">
        <v>75</v>
      </c>
      <c r="L5" s="481"/>
      <c r="M5" s="481" t="s">
        <v>76</v>
      </c>
      <c r="N5" s="481"/>
    </row>
    <row r="6" spans="1:22" s="3" customFormat="1" ht="25.5" customHeight="1">
      <c r="A6" s="487" t="s">
        <v>77</v>
      </c>
      <c r="B6" s="487"/>
      <c r="C6" s="486" t="s">
        <v>271</v>
      </c>
      <c r="D6" s="486"/>
      <c r="E6" s="486"/>
      <c r="F6" s="486"/>
      <c r="G6" s="486"/>
      <c r="H6" s="486"/>
      <c r="I6" s="486"/>
      <c r="J6" s="486"/>
      <c r="K6" s="484" t="s">
        <v>108</v>
      </c>
      <c r="L6" s="484"/>
      <c r="M6" s="484" t="s">
        <v>109</v>
      </c>
      <c r="N6" s="484"/>
    </row>
    <row r="7" spans="1:22" s="3" customFormat="1">
      <c r="A7" s="490" t="s">
        <v>272</v>
      </c>
      <c r="B7" s="491"/>
      <c r="C7" s="491"/>
      <c r="D7" s="491"/>
      <c r="E7" s="491"/>
      <c r="F7" s="491"/>
      <c r="G7" s="491"/>
      <c r="H7" s="491"/>
      <c r="I7" s="491"/>
      <c r="J7" s="491"/>
      <c r="K7" s="491"/>
      <c r="L7" s="491"/>
      <c r="M7" s="491"/>
      <c r="N7" s="492"/>
      <c r="Q7" s="4"/>
      <c r="R7" s="4"/>
      <c r="S7" s="4"/>
      <c r="T7" s="4"/>
      <c r="U7" s="4"/>
      <c r="V7" s="4"/>
    </row>
    <row r="8" spans="1:22" s="35" customFormat="1" ht="12.75">
      <c r="A8" s="493" t="s">
        <v>0</v>
      </c>
      <c r="B8" s="495" t="s">
        <v>1</v>
      </c>
      <c r="C8" s="497" t="s">
        <v>2</v>
      </c>
      <c r="D8" s="498"/>
      <c r="E8" s="498"/>
      <c r="F8" s="499"/>
      <c r="G8" s="503" t="s">
        <v>3</v>
      </c>
      <c r="H8" s="504"/>
      <c r="I8" s="504"/>
      <c r="J8" s="505"/>
      <c r="K8" s="360" t="s">
        <v>8</v>
      </c>
      <c r="L8" s="360" t="s">
        <v>9</v>
      </c>
      <c r="M8" s="360" t="s">
        <v>10</v>
      </c>
      <c r="N8" s="361" t="s">
        <v>11</v>
      </c>
      <c r="Q8" s="36"/>
      <c r="R8" s="36"/>
      <c r="S8" s="36"/>
      <c r="T8" s="36"/>
      <c r="U8" s="36"/>
      <c r="V8" s="36"/>
    </row>
    <row r="9" spans="1:22" s="35" customFormat="1" ht="12.75">
      <c r="A9" s="494"/>
      <c r="B9" s="496"/>
      <c r="C9" s="500"/>
      <c r="D9" s="501"/>
      <c r="E9" s="501"/>
      <c r="F9" s="502"/>
      <c r="G9" s="37" t="s">
        <v>4</v>
      </c>
      <c r="H9" s="38" t="s">
        <v>5</v>
      </c>
      <c r="I9" s="38" t="s">
        <v>6</v>
      </c>
      <c r="J9" s="39" t="s">
        <v>7</v>
      </c>
      <c r="K9" s="360"/>
      <c r="L9" s="360"/>
      <c r="M9" s="360"/>
      <c r="N9" s="361"/>
      <c r="Q9" s="36"/>
      <c r="R9" s="36"/>
      <c r="S9" s="36"/>
      <c r="T9" s="36"/>
      <c r="U9" s="36"/>
      <c r="V9" s="36"/>
    </row>
    <row r="10" spans="1:22" s="35" customFormat="1" ht="23.25" customHeight="1">
      <c r="A10" s="372" t="s">
        <v>55</v>
      </c>
      <c r="B10" s="373"/>
      <c r="C10" s="373"/>
      <c r="D10" s="373"/>
      <c r="E10" s="373"/>
      <c r="F10" s="373"/>
      <c r="G10" s="373"/>
      <c r="H10" s="373"/>
      <c r="I10" s="373"/>
      <c r="J10" s="373"/>
      <c r="K10" s="373"/>
      <c r="L10" s="373"/>
      <c r="M10" s="373"/>
      <c r="N10" s="374"/>
    </row>
    <row r="11" spans="1:22" s="35" customFormat="1" ht="12.75">
      <c r="A11" s="40"/>
      <c r="B11" s="365" t="s">
        <v>21</v>
      </c>
      <c r="C11" s="366"/>
      <c r="D11" s="366"/>
      <c r="E11" s="366"/>
      <c r="F11" s="366"/>
      <c r="G11" s="366"/>
      <c r="H11" s="366"/>
      <c r="I11" s="366"/>
      <c r="J11" s="366"/>
      <c r="K11" s="366"/>
      <c r="L11" s="366"/>
      <c r="M11" s="367"/>
      <c r="N11" s="41"/>
    </row>
    <row r="12" spans="1:22" s="35" customFormat="1" ht="12" customHeight="1">
      <c r="A12" s="110"/>
      <c r="B12" s="42"/>
      <c r="C12" s="43"/>
      <c r="D12" s="43"/>
      <c r="E12" s="43"/>
      <c r="F12" s="43"/>
      <c r="G12" s="44"/>
      <c r="H12" s="45"/>
      <c r="I12" s="45"/>
      <c r="J12" s="46"/>
      <c r="K12" s="43"/>
      <c r="L12" s="47"/>
      <c r="M12" s="48"/>
      <c r="N12" s="136"/>
    </row>
    <row r="13" spans="1:22" s="35" customFormat="1" ht="210" customHeight="1">
      <c r="A13" s="345">
        <v>1</v>
      </c>
      <c r="B13" s="348" t="s">
        <v>47</v>
      </c>
      <c r="C13" s="350" t="s">
        <v>282</v>
      </c>
      <c r="D13" s="350"/>
      <c r="E13" s="350"/>
      <c r="F13" s="350"/>
      <c r="G13" s="49"/>
      <c r="H13" s="50"/>
      <c r="I13" s="50"/>
      <c r="J13" s="51"/>
      <c r="K13" s="52"/>
      <c r="L13" s="351">
        <v>5211</v>
      </c>
      <c r="M13" s="351" t="s">
        <v>14</v>
      </c>
      <c r="N13" s="539">
        <f>L13*K18</f>
        <v>1563.3000000000002</v>
      </c>
    </row>
    <row r="14" spans="1:22" s="35" customFormat="1" ht="15" customHeight="1">
      <c r="A14" s="346"/>
      <c r="B14" s="349"/>
      <c r="C14" s="459" t="s">
        <v>84</v>
      </c>
      <c r="D14" s="460"/>
      <c r="E14" s="460"/>
      <c r="F14" s="461"/>
      <c r="G14" s="55"/>
      <c r="H14" s="135"/>
      <c r="I14" s="134"/>
      <c r="J14" s="56"/>
      <c r="K14" s="57"/>
      <c r="L14" s="352"/>
      <c r="M14" s="352"/>
      <c r="N14" s="540"/>
    </row>
    <row r="15" spans="1:22" s="35" customFormat="1" ht="15.75" customHeight="1">
      <c r="A15" s="346"/>
      <c r="B15" s="349"/>
      <c r="C15" s="350" t="s">
        <v>256</v>
      </c>
      <c r="D15" s="350"/>
      <c r="E15" s="350"/>
      <c r="F15" s="350"/>
      <c r="G15" s="55"/>
      <c r="H15" s="135"/>
      <c r="I15" s="135"/>
      <c r="J15" s="56"/>
      <c r="K15" s="57"/>
      <c r="L15" s="352"/>
      <c r="M15" s="352"/>
      <c r="N15" s="540"/>
    </row>
    <row r="16" spans="1:22" s="35" customFormat="1" ht="15.75" customHeight="1">
      <c r="A16" s="346"/>
      <c r="B16" s="349"/>
      <c r="C16" s="350" t="s">
        <v>255</v>
      </c>
      <c r="D16" s="350"/>
      <c r="E16" s="350"/>
      <c r="F16" s="350"/>
      <c r="G16" s="55">
        <v>1</v>
      </c>
      <c r="H16" s="135">
        <v>2.2999999999999998</v>
      </c>
      <c r="I16" s="135">
        <v>0.2</v>
      </c>
      <c r="J16" s="56">
        <v>0.2</v>
      </c>
      <c r="K16" s="57">
        <f t="shared" ref="K16:K17" si="0">J16*H16*G16*I16</f>
        <v>9.1999999999999998E-2</v>
      </c>
      <c r="L16" s="352"/>
      <c r="M16" s="352"/>
      <c r="N16" s="540"/>
    </row>
    <row r="17" spans="1:62" s="35" customFormat="1" ht="15.75" customHeight="1">
      <c r="A17" s="346"/>
      <c r="B17" s="349"/>
      <c r="C17" s="350" t="s">
        <v>255</v>
      </c>
      <c r="D17" s="350"/>
      <c r="E17" s="350"/>
      <c r="F17" s="350"/>
      <c r="G17" s="55">
        <v>1</v>
      </c>
      <c r="H17" s="135">
        <v>5.2</v>
      </c>
      <c r="I17" s="135">
        <v>0.2</v>
      </c>
      <c r="J17" s="56">
        <v>0.2</v>
      </c>
      <c r="K17" s="57">
        <f t="shared" si="0"/>
        <v>0.20800000000000002</v>
      </c>
      <c r="L17" s="352"/>
      <c r="M17" s="352"/>
      <c r="N17" s="540"/>
    </row>
    <row r="18" spans="1:62" s="35" customFormat="1" ht="15.75" customHeight="1">
      <c r="A18" s="347"/>
      <c r="B18" s="349"/>
      <c r="C18" s="536" t="s">
        <v>16</v>
      </c>
      <c r="D18" s="537"/>
      <c r="E18" s="537"/>
      <c r="F18" s="538"/>
      <c r="G18" s="55"/>
      <c r="H18" s="58"/>
      <c r="I18" s="58"/>
      <c r="J18" s="135"/>
      <c r="K18" s="59">
        <f>SUM(K15:K17)</f>
        <v>0.30000000000000004</v>
      </c>
      <c r="L18" s="353"/>
      <c r="M18" s="353"/>
      <c r="N18" s="541"/>
      <c r="Q18" s="60"/>
    </row>
    <row r="19" spans="1:62" s="35" customFormat="1" ht="12.75">
      <c r="A19" s="40"/>
      <c r="B19" s="365" t="s">
        <v>111</v>
      </c>
      <c r="C19" s="366"/>
      <c r="D19" s="366"/>
      <c r="E19" s="366"/>
      <c r="F19" s="366"/>
      <c r="G19" s="366"/>
      <c r="H19" s="366"/>
      <c r="I19" s="366"/>
      <c r="J19" s="366"/>
      <c r="K19" s="366"/>
      <c r="L19" s="366"/>
      <c r="M19" s="367"/>
      <c r="N19" s="317"/>
    </row>
    <row r="20" spans="1:62" s="72" customFormat="1" ht="15" customHeight="1">
      <c r="A20" s="110"/>
      <c r="B20" s="459" t="s">
        <v>113</v>
      </c>
      <c r="C20" s="460"/>
      <c r="D20" s="460"/>
      <c r="E20" s="460"/>
      <c r="F20" s="461"/>
      <c r="G20" s="81"/>
      <c r="H20" s="82"/>
      <c r="I20" s="82"/>
      <c r="J20" s="83"/>
      <c r="K20" s="111"/>
      <c r="L20" s="111"/>
      <c r="M20" s="70"/>
      <c r="N20" s="318"/>
      <c r="O20" s="71"/>
      <c r="P20" s="35"/>
      <c r="Q20" s="35"/>
      <c r="R20" s="35"/>
      <c r="S20" s="35"/>
      <c r="T20" s="35"/>
      <c r="U20" s="35"/>
      <c r="V20" s="35"/>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row>
    <row r="21" spans="1:62" s="72" customFormat="1" ht="65.25" customHeight="1">
      <c r="A21" s="345">
        <v>2</v>
      </c>
      <c r="B21" s="354" t="s">
        <v>24</v>
      </c>
      <c r="C21" s="350" t="s">
        <v>25</v>
      </c>
      <c r="D21" s="350"/>
      <c r="E21" s="350"/>
      <c r="F21" s="350"/>
      <c r="G21" s="354"/>
      <c r="H21" s="408"/>
      <c r="I21" s="408"/>
      <c r="J21" s="414"/>
      <c r="K21" s="354"/>
      <c r="L21" s="351">
        <v>60</v>
      </c>
      <c r="M21" s="351" t="s">
        <v>26</v>
      </c>
      <c r="N21" s="539">
        <f>L21*K24</f>
        <v>2880.0000000000005</v>
      </c>
      <c r="O21" s="73"/>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row>
    <row r="22" spans="1:62" s="72" customFormat="1" ht="12.75">
      <c r="A22" s="346"/>
      <c r="B22" s="359"/>
      <c r="C22" s="350" t="s">
        <v>27</v>
      </c>
      <c r="D22" s="350"/>
      <c r="E22" s="350"/>
      <c r="F22" s="350"/>
      <c r="G22" s="355"/>
      <c r="H22" s="409"/>
      <c r="I22" s="409"/>
      <c r="J22" s="415"/>
      <c r="K22" s="355"/>
      <c r="L22" s="352"/>
      <c r="M22" s="352"/>
      <c r="N22" s="540"/>
      <c r="O22" s="73"/>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row>
    <row r="23" spans="1:62" s="72" customFormat="1" ht="25.5" customHeight="1">
      <c r="A23" s="346"/>
      <c r="B23" s="359"/>
      <c r="C23" s="350" t="s">
        <v>119</v>
      </c>
      <c r="D23" s="350"/>
      <c r="E23" s="350"/>
      <c r="F23" s="350"/>
      <c r="G23" s="74">
        <v>1</v>
      </c>
      <c r="H23" s="75">
        <f>K18</f>
        <v>0.30000000000000004</v>
      </c>
      <c r="I23" s="76">
        <v>160</v>
      </c>
      <c r="J23" s="75"/>
      <c r="K23" s="59">
        <f>I23*H23*G23</f>
        <v>48.000000000000007</v>
      </c>
      <c r="L23" s="352"/>
      <c r="M23" s="352"/>
      <c r="N23" s="540"/>
      <c r="O23" s="73"/>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row>
    <row r="24" spans="1:62" s="72" customFormat="1" ht="15" customHeight="1">
      <c r="A24" s="347"/>
      <c r="B24" s="355"/>
      <c r="C24" s="371" t="s">
        <v>16</v>
      </c>
      <c r="D24" s="371"/>
      <c r="E24" s="371"/>
      <c r="F24" s="371"/>
      <c r="G24" s="81"/>
      <c r="H24" s="82"/>
      <c r="I24" s="82"/>
      <c r="J24" s="83"/>
      <c r="K24" s="111">
        <f>SUM(K23:K23)</f>
        <v>48.000000000000007</v>
      </c>
      <c r="L24" s="353"/>
      <c r="M24" s="353"/>
      <c r="N24" s="541"/>
      <c r="O24" s="73"/>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row>
    <row r="25" spans="1:62" s="36" customFormat="1" ht="12.75">
      <c r="A25" s="61"/>
      <c r="B25" s="69"/>
      <c r="C25" s="62"/>
      <c r="D25" s="62"/>
      <c r="E25" s="62"/>
      <c r="F25" s="62"/>
      <c r="G25" s="63"/>
      <c r="H25" s="64"/>
      <c r="I25" s="64"/>
      <c r="J25" s="65"/>
      <c r="K25" s="66"/>
      <c r="L25" s="67"/>
      <c r="M25" s="68"/>
      <c r="N25" s="319"/>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row>
    <row r="26" spans="1:62" s="36" customFormat="1" ht="12.75">
      <c r="A26" s="40"/>
      <c r="B26" s="365" t="s">
        <v>121</v>
      </c>
      <c r="C26" s="366"/>
      <c r="D26" s="366"/>
      <c r="E26" s="366"/>
      <c r="F26" s="366"/>
      <c r="G26" s="366"/>
      <c r="H26" s="366"/>
      <c r="I26" s="366"/>
      <c r="J26" s="366"/>
      <c r="K26" s="366"/>
      <c r="L26" s="366"/>
      <c r="M26" s="367"/>
      <c r="N26" s="317"/>
    </row>
    <row r="27" spans="1:62" s="72" customFormat="1" ht="15" customHeight="1">
      <c r="A27" s="345">
        <v>3</v>
      </c>
      <c r="B27" s="354" t="s">
        <v>28</v>
      </c>
      <c r="C27" s="371" t="s">
        <v>23</v>
      </c>
      <c r="D27" s="371"/>
      <c r="E27" s="371"/>
      <c r="F27" s="371"/>
      <c r="G27" s="339"/>
      <c r="H27" s="398"/>
      <c r="I27" s="398"/>
      <c r="J27" s="399"/>
      <c r="K27" s="442"/>
      <c r="L27" s="351">
        <v>203</v>
      </c>
      <c r="M27" s="387" t="s">
        <v>13</v>
      </c>
      <c r="N27" s="539">
        <f>L27*K33</f>
        <v>609</v>
      </c>
      <c r="O27" s="84"/>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row>
    <row r="28" spans="1:62" s="72" customFormat="1" ht="9.75" customHeight="1">
      <c r="A28" s="346"/>
      <c r="B28" s="359"/>
      <c r="C28" s="371"/>
      <c r="D28" s="371"/>
      <c r="E28" s="371"/>
      <c r="F28" s="371"/>
      <c r="G28" s="339"/>
      <c r="H28" s="398"/>
      <c r="I28" s="398"/>
      <c r="J28" s="399"/>
      <c r="K28" s="442"/>
      <c r="L28" s="352"/>
      <c r="M28" s="388"/>
      <c r="N28" s="540"/>
      <c r="O28" s="84"/>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row>
    <row r="29" spans="1:62" s="72" customFormat="1" ht="15" customHeight="1">
      <c r="A29" s="346"/>
      <c r="B29" s="359"/>
      <c r="C29" s="350" t="s">
        <v>29</v>
      </c>
      <c r="D29" s="350"/>
      <c r="E29" s="350"/>
      <c r="F29" s="350"/>
      <c r="G29" s="339"/>
      <c r="H29" s="398"/>
      <c r="I29" s="398"/>
      <c r="J29" s="399"/>
      <c r="K29" s="442"/>
      <c r="L29" s="352"/>
      <c r="M29" s="388"/>
      <c r="N29" s="540"/>
      <c r="O29" s="84"/>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row>
    <row r="30" spans="1:62" s="72" customFormat="1" ht="14.25" customHeight="1">
      <c r="A30" s="346"/>
      <c r="B30" s="359"/>
      <c r="C30" s="350"/>
      <c r="D30" s="350"/>
      <c r="E30" s="350"/>
      <c r="F30" s="350"/>
      <c r="G30" s="339"/>
      <c r="H30" s="398"/>
      <c r="I30" s="398"/>
      <c r="J30" s="399"/>
      <c r="K30" s="442"/>
      <c r="L30" s="352"/>
      <c r="M30" s="388"/>
      <c r="N30" s="540"/>
      <c r="O30" s="84"/>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row>
    <row r="31" spans="1:62" s="72" customFormat="1" ht="12.75" customHeight="1">
      <c r="A31" s="346"/>
      <c r="B31" s="359"/>
      <c r="C31" s="85" t="str">
        <f>C16</f>
        <v>Below breakout area wall</v>
      </c>
      <c r="D31" s="86"/>
      <c r="E31" s="86"/>
      <c r="F31" s="87"/>
      <c r="G31" s="88">
        <f>G16</f>
        <v>1</v>
      </c>
      <c r="H31" s="85">
        <f>H16</f>
        <v>2.2999999999999998</v>
      </c>
      <c r="I31" s="85"/>
      <c r="J31" s="85">
        <v>0.4</v>
      </c>
      <c r="K31" s="111">
        <f>J31*H31*G31</f>
        <v>0.91999999999999993</v>
      </c>
      <c r="L31" s="352"/>
      <c r="M31" s="388"/>
      <c r="N31" s="540"/>
      <c r="O31" s="84"/>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row>
    <row r="32" spans="1:62" s="72" customFormat="1" ht="12.75">
      <c r="A32" s="346"/>
      <c r="B32" s="359"/>
      <c r="C32" s="400" t="s">
        <v>122</v>
      </c>
      <c r="D32" s="401"/>
      <c r="E32" s="401"/>
      <c r="F32" s="402"/>
      <c r="G32" s="88">
        <f>G17</f>
        <v>1</v>
      </c>
      <c r="H32" s="85">
        <f>H17</f>
        <v>5.2</v>
      </c>
      <c r="I32" s="85"/>
      <c r="J32" s="85">
        <v>0.4</v>
      </c>
      <c r="K32" s="111">
        <f t="shared" ref="K32" si="1">J32*H32*G32</f>
        <v>2.08</v>
      </c>
      <c r="L32" s="352"/>
      <c r="M32" s="388"/>
      <c r="N32" s="540"/>
      <c r="O32" s="84"/>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row>
    <row r="33" spans="1:62" s="72" customFormat="1" ht="15" customHeight="1">
      <c r="A33" s="347"/>
      <c r="B33" s="355"/>
      <c r="C33" s="371" t="s">
        <v>16</v>
      </c>
      <c r="D33" s="371"/>
      <c r="E33" s="371"/>
      <c r="F33" s="371"/>
      <c r="G33" s="89"/>
      <c r="H33" s="90"/>
      <c r="I33" s="90"/>
      <c r="J33" s="91"/>
      <c r="K33" s="111">
        <f>SUM(K31:K32)</f>
        <v>3</v>
      </c>
      <c r="L33" s="353"/>
      <c r="M33" s="389"/>
      <c r="N33" s="541"/>
      <c r="O33" s="92"/>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row>
    <row r="34" spans="1:62" s="36" customFormat="1" ht="20.25" customHeight="1">
      <c r="A34" s="40"/>
      <c r="B34" s="365" t="s">
        <v>128</v>
      </c>
      <c r="C34" s="366"/>
      <c r="D34" s="366"/>
      <c r="E34" s="366"/>
      <c r="F34" s="366"/>
      <c r="G34" s="366"/>
      <c r="H34" s="366"/>
      <c r="I34" s="366"/>
      <c r="J34" s="366"/>
      <c r="K34" s="366"/>
      <c r="L34" s="366"/>
      <c r="M34" s="367"/>
      <c r="N34" s="317"/>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row>
    <row r="35" spans="1:62" s="36" customFormat="1" ht="50.25" customHeight="1">
      <c r="A35" s="345">
        <v>4</v>
      </c>
      <c r="B35" s="354" t="s">
        <v>37</v>
      </c>
      <c r="C35" s="350" t="s">
        <v>273</v>
      </c>
      <c r="D35" s="350"/>
      <c r="E35" s="350"/>
      <c r="F35" s="350"/>
      <c r="G35" s="339"/>
      <c r="H35" s="398"/>
      <c r="I35" s="398"/>
      <c r="J35" s="399"/>
      <c r="K35" s="403"/>
      <c r="L35" s="351">
        <v>451</v>
      </c>
      <c r="M35" s="351" t="s">
        <v>13</v>
      </c>
      <c r="N35" s="539">
        <f>L35*K40</f>
        <v>13530</v>
      </c>
      <c r="O35" s="93"/>
    </row>
    <row r="36" spans="1:62" s="36" customFormat="1" ht="12.75">
      <c r="A36" s="346"/>
      <c r="B36" s="359"/>
      <c r="C36" s="350" t="s">
        <v>38</v>
      </c>
      <c r="D36" s="350"/>
      <c r="E36" s="350"/>
      <c r="F36" s="350"/>
      <c r="G36" s="339"/>
      <c r="H36" s="398"/>
      <c r="I36" s="398"/>
      <c r="J36" s="399"/>
      <c r="K36" s="403"/>
      <c r="L36" s="352"/>
      <c r="M36" s="352"/>
      <c r="N36" s="540"/>
      <c r="O36" s="93"/>
    </row>
    <row r="37" spans="1:62" s="36" customFormat="1" ht="12.75">
      <c r="A37" s="346"/>
      <c r="B37" s="359"/>
      <c r="C37" s="459" t="s">
        <v>254</v>
      </c>
      <c r="D37" s="460"/>
      <c r="E37" s="460"/>
      <c r="F37" s="461"/>
      <c r="G37" s="89"/>
      <c r="H37" s="91"/>
      <c r="I37" s="90"/>
      <c r="J37" s="91"/>
      <c r="K37" s="111"/>
      <c r="L37" s="352"/>
      <c r="M37" s="352"/>
      <c r="N37" s="540"/>
      <c r="O37" s="94"/>
    </row>
    <row r="38" spans="1:62" s="36" customFormat="1" ht="12.75">
      <c r="A38" s="346"/>
      <c r="B38" s="359"/>
      <c r="C38" s="356" t="s">
        <v>60</v>
      </c>
      <c r="D38" s="357"/>
      <c r="E38" s="357"/>
      <c r="F38" s="358"/>
      <c r="G38" s="89">
        <v>1</v>
      </c>
      <c r="H38" s="90">
        <v>2.2999999999999998</v>
      </c>
      <c r="I38" s="90"/>
      <c r="J38" s="91">
        <v>4</v>
      </c>
      <c r="K38" s="111">
        <f t="shared" ref="K38:K39" si="2">J38*H38*G38</f>
        <v>9.1999999999999993</v>
      </c>
      <c r="L38" s="352"/>
      <c r="M38" s="352"/>
      <c r="N38" s="540"/>
      <c r="O38" s="94"/>
    </row>
    <row r="39" spans="1:62" s="36" customFormat="1" ht="12.75">
      <c r="A39" s="346"/>
      <c r="B39" s="359"/>
      <c r="C39" s="356" t="s">
        <v>61</v>
      </c>
      <c r="D39" s="357"/>
      <c r="E39" s="357"/>
      <c r="F39" s="358"/>
      <c r="G39" s="89">
        <v>1</v>
      </c>
      <c r="H39" s="90">
        <v>5.2</v>
      </c>
      <c r="I39" s="90"/>
      <c r="J39" s="91">
        <v>4</v>
      </c>
      <c r="K39" s="111">
        <f t="shared" si="2"/>
        <v>20.8</v>
      </c>
      <c r="L39" s="352"/>
      <c r="M39" s="352"/>
      <c r="N39" s="540"/>
      <c r="O39" s="94"/>
    </row>
    <row r="40" spans="1:62" s="36" customFormat="1" ht="12.75">
      <c r="A40" s="347"/>
      <c r="B40" s="355"/>
      <c r="C40" s="371" t="s">
        <v>16</v>
      </c>
      <c r="D40" s="371"/>
      <c r="E40" s="371"/>
      <c r="F40" s="371"/>
      <c r="G40" s="81"/>
      <c r="H40" s="82"/>
      <c r="I40" s="82"/>
      <c r="J40" s="83"/>
      <c r="K40" s="111">
        <f>SUM(K38:K39)</f>
        <v>30</v>
      </c>
      <c r="L40" s="353"/>
      <c r="M40" s="353"/>
      <c r="N40" s="541"/>
      <c r="O40" s="94"/>
    </row>
    <row r="41" spans="1:62" s="72" customFormat="1" ht="20.25" customHeight="1">
      <c r="A41" s="40"/>
      <c r="B41" s="365" t="s">
        <v>134</v>
      </c>
      <c r="C41" s="366"/>
      <c r="D41" s="366"/>
      <c r="E41" s="366"/>
      <c r="F41" s="366"/>
      <c r="G41" s="366"/>
      <c r="H41" s="366"/>
      <c r="I41" s="366"/>
      <c r="J41" s="366"/>
      <c r="K41" s="366"/>
      <c r="L41" s="366"/>
      <c r="M41" s="367"/>
      <c r="N41" s="317"/>
      <c r="O41" s="71"/>
      <c r="P41" s="3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row>
    <row r="42" spans="1:62" s="72" customFormat="1" ht="15" customHeight="1">
      <c r="A42" s="345">
        <v>5</v>
      </c>
      <c r="B42" s="354" t="s">
        <v>30</v>
      </c>
      <c r="C42" s="356" t="s">
        <v>31</v>
      </c>
      <c r="D42" s="357"/>
      <c r="E42" s="357"/>
      <c r="F42" s="358"/>
      <c r="G42" s="354"/>
      <c r="H42" s="408"/>
      <c r="I42" s="408"/>
      <c r="J42" s="414"/>
      <c r="K42" s="410"/>
      <c r="L42" s="412"/>
      <c r="M42" s="412"/>
      <c r="N42" s="320"/>
      <c r="O42" s="99"/>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row>
    <row r="43" spans="1:62" s="72" customFormat="1" ht="15" customHeight="1">
      <c r="A43" s="346"/>
      <c r="B43" s="359"/>
      <c r="C43" s="356" t="s">
        <v>32</v>
      </c>
      <c r="D43" s="357"/>
      <c r="E43" s="357"/>
      <c r="F43" s="358"/>
      <c r="G43" s="355"/>
      <c r="H43" s="409"/>
      <c r="I43" s="409"/>
      <c r="J43" s="415"/>
      <c r="K43" s="411"/>
      <c r="L43" s="413"/>
      <c r="M43" s="413"/>
      <c r="N43" s="321"/>
      <c r="O43" s="99"/>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row>
    <row r="44" spans="1:62" s="72" customFormat="1" ht="12.75">
      <c r="A44" s="346"/>
      <c r="B44" s="359"/>
      <c r="C44" s="356" t="s">
        <v>257</v>
      </c>
      <c r="D44" s="357"/>
      <c r="E44" s="357"/>
      <c r="F44" s="358"/>
      <c r="G44" s="89">
        <v>1</v>
      </c>
      <c r="H44" s="90">
        <v>2.2999999999999998</v>
      </c>
      <c r="I44" s="90">
        <v>2.996</v>
      </c>
      <c r="J44" s="91"/>
      <c r="K44" s="111">
        <f>I44*H44*G44</f>
        <v>6.8907999999999996</v>
      </c>
      <c r="L44" s="413"/>
      <c r="M44" s="413"/>
      <c r="N44" s="321"/>
      <c r="O44" s="99"/>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row>
    <row r="45" spans="1:62" s="72" customFormat="1" ht="15.75" customHeight="1">
      <c r="A45" s="346"/>
      <c r="B45" s="359"/>
      <c r="C45" s="356" t="s">
        <v>257</v>
      </c>
      <c r="D45" s="357"/>
      <c r="E45" s="357"/>
      <c r="F45" s="358"/>
      <c r="G45" s="89">
        <v>1</v>
      </c>
      <c r="H45" s="90">
        <v>4.4000000000000004</v>
      </c>
      <c r="I45" s="91">
        <v>5.2</v>
      </c>
      <c r="J45" s="91"/>
      <c r="K45" s="111">
        <f>I45*H45*G45</f>
        <v>22.880000000000003</v>
      </c>
      <c r="L45" s="100"/>
      <c r="M45" s="100"/>
      <c r="N45" s="321"/>
      <c r="O45" s="99"/>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row>
    <row r="46" spans="1:62" s="72" customFormat="1" ht="15" customHeight="1">
      <c r="A46" s="347"/>
      <c r="B46" s="355"/>
      <c r="C46" s="371" t="s">
        <v>16</v>
      </c>
      <c r="D46" s="371"/>
      <c r="E46" s="371"/>
      <c r="F46" s="371"/>
      <c r="G46" s="81"/>
      <c r="H46" s="82"/>
      <c r="I46" s="82"/>
      <c r="J46" s="83"/>
      <c r="K46" s="111">
        <f>SUM(K44:K45)</f>
        <v>29.770800000000001</v>
      </c>
      <c r="L46" s="117">
        <v>83</v>
      </c>
      <c r="M46" s="112" t="s">
        <v>13</v>
      </c>
      <c r="N46" s="322">
        <f>K46*L46</f>
        <v>2470.9764</v>
      </c>
      <c r="O46" s="73"/>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row>
    <row r="47" spans="1:62" s="72" customFormat="1" ht="15" customHeight="1">
      <c r="A47" s="345">
        <v>6</v>
      </c>
      <c r="B47" s="354" t="s">
        <v>33</v>
      </c>
      <c r="C47" s="356" t="s">
        <v>34</v>
      </c>
      <c r="D47" s="357"/>
      <c r="E47" s="357"/>
      <c r="F47" s="358"/>
      <c r="G47" s="354"/>
      <c r="H47" s="408"/>
      <c r="I47" s="408"/>
      <c r="J47" s="414"/>
      <c r="K47" s="410"/>
      <c r="L47" s="351">
        <v>102</v>
      </c>
      <c r="M47" s="351" t="s">
        <v>13</v>
      </c>
      <c r="N47" s="323"/>
      <c r="O47" s="101"/>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row>
    <row r="48" spans="1:62" s="72" customFormat="1" ht="15" customHeight="1">
      <c r="A48" s="346"/>
      <c r="B48" s="359"/>
      <c r="C48" s="356" t="s">
        <v>35</v>
      </c>
      <c r="D48" s="357"/>
      <c r="E48" s="357"/>
      <c r="F48" s="358"/>
      <c r="G48" s="355"/>
      <c r="H48" s="409"/>
      <c r="I48" s="409"/>
      <c r="J48" s="415"/>
      <c r="K48" s="411"/>
      <c r="L48" s="352"/>
      <c r="M48" s="352"/>
      <c r="N48" s="540">
        <f>L47*K53</f>
        <v>13911.984</v>
      </c>
      <c r="O48" s="101"/>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row>
    <row r="49" spans="1:62" s="72" customFormat="1" ht="18" customHeight="1">
      <c r="A49" s="346"/>
      <c r="B49" s="359"/>
      <c r="C49" s="459" t="s">
        <v>36</v>
      </c>
      <c r="D49" s="460"/>
      <c r="E49" s="460"/>
      <c r="F49" s="461"/>
      <c r="G49" s="89"/>
      <c r="H49" s="90"/>
      <c r="I49" s="90"/>
      <c r="J49" s="91"/>
      <c r="K49" s="111"/>
      <c r="L49" s="352"/>
      <c r="M49" s="352"/>
      <c r="N49" s="540"/>
      <c r="O49" s="101"/>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row>
    <row r="50" spans="1:62" s="72" customFormat="1" ht="27" customHeight="1">
      <c r="A50" s="346"/>
      <c r="B50" s="359"/>
      <c r="C50" s="356" t="s">
        <v>48</v>
      </c>
      <c r="D50" s="357"/>
      <c r="E50" s="357"/>
      <c r="F50" s="358"/>
      <c r="G50" s="102"/>
      <c r="H50" s="103"/>
      <c r="I50" s="103"/>
      <c r="J50" s="75"/>
      <c r="K50" s="59">
        <f>K40*2</f>
        <v>60</v>
      </c>
      <c r="L50" s="352"/>
      <c r="M50" s="352"/>
      <c r="N50" s="540"/>
      <c r="O50" s="101"/>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row>
    <row r="51" spans="1:62" s="72" customFormat="1" ht="12.75">
      <c r="A51" s="346"/>
      <c r="B51" s="359"/>
      <c r="C51" s="356" t="s">
        <v>258</v>
      </c>
      <c r="D51" s="357"/>
      <c r="E51" s="357"/>
      <c r="F51" s="358"/>
      <c r="G51" s="102">
        <v>1</v>
      </c>
      <c r="H51" s="103">
        <v>14</v>
      </c>
      <c r="I51" s="103"/>
      <c r="J51" s="75">
        <v>4.8</v>
      </c>
      <c r="K51" s="59">
        <f>H51*G51*J51</f>
        <v>67.2</v>
      </c>
      <c r="L51" s="352"/>
      <c r="M51" s="352"/>
      <c r="N51" s="540"/>
      <c r="O51" s="101"/>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row>
    <row r="52" spans="1:62" s="72" customFormat="1" ht="12.75">
      <c r="A52" s="346"/>
      <c r="B52" s="359"/>
      <c r="C52" s="356" t="s">
        <v>259</v>
      </c>
      <c r="D52" s="357"/>
      <c r="E52" s="357"/>
      <c r="F52" s="358"/>
      <c r="G52" s="102">
        <v>1</v>
      </c>
      <c r="H52" s="103">
        <v>1.915</v>
      </c>
      <c r="I52" s="103"/>
      <c r="J52" s="75">
        <v>4.8</v>
      </c>
      <c r="K52" s="59">
        <f>H52*G52*J52</f>
        <v>9.1920000000000002</v>
      </c>
      <c r="L52" s="352"/>
      <c r="M52" s="352"/>
      <c r="N52" s="540"/>
      <c r="O52" s="101"/>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c r="AQ52" s="35"/>
      <c r="AR52" s="35"/>
      <c r="AS52" s="35"/>
      <c r="AT52" s="35"/>
      <c r="AU52" s="35"/>
      <c r="AV52" s="35"/>
      <c r="AW52" s="35"/>
      <c r="AX52" s="35"/>
      <c r="AY52" s="35"/>
      <c r="AZ52" s="35"/>
      <c r="BA52" s="35"/>
      <c r="BB52" s="35"/>
      <c r="BC52" s="35"/>
      <c r="BD52" s="35"/>
      <c r="BE52" s="35"/>
      <c r="BF52" s="35"/>
      <c r="BG52" s="35"/>
      <c r="BH52" s="35"/>
      <c r="BI52" s="35"/>
      <c r="BJ52" s="35"/>
    </row>
    <row r="53" spans="1:62" s="72" customFormat="1" ht="15" customHeight="1">
      <c r="A53" s="347"/>
      <c r="B53" s="355"/>
      <c r="C53" s="371" t="s">
        <v>16</v>
      </c>
      <c r="D53" s="371"/>
      <c r="E53" s="371"/>
      <c r="F53" s="371"/>
      <c r="G53" s="49"/>
      <c r="H53" s="50"/>
      <c r="I53" s="50"/>
      <c r="J53" s="51"/>
      <c r="K53" s="111">
        <f>SUM(K50:K52)</f>
        <v>136.392</v>
      </c>
      <c r="L53" s="353"/>
      <c r="M53" s="353"/>
      <c r="N53" s="541"/>
      <c r="O53" s="73"/>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row>
    <row r="54" spans="1:62" s="72" customFormat="1" ht="15" customHeight="1">
      <c r="A54" s="110"/>
      <c r="B54" s="81"/>
      <c r="C54" s="404"/>
      <c r="D54" s="405"/>
      <c r="E54" s="405"/>
      <c r="F54" s="406"/>
      <c r="G54" s="81"/>
      <c r="H54" s="82"/>
      <c r="I54" s="82"/>
      <c r="J54" s="83"/>
      <c r="K54" s="111"/>
      <c r="L54" s="111"/>
      <c r="M54" s="70"/>
      <c r="N54" s="324"/>
      <c r="O54" s="104"/>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row>
    <row r="55" spans="1:62" s="36" customFormat="1" ht="20.25" customHeight="1">
      <c r="A55" s="40"/>
      <c r="B55" s="365" t="s">
        <v>135</v>
      </c>
      <c r="C55" s="366"/>
      <c r="D55" s="366"/>
      <c r="E55" s="366"/>
      <c r="F55" s="366"/>
      <c r="G55" s="366"/>
      <c r="H55" s="366"/>
      <c r="I55" s="366"/>
      <c r="J55" s="366"/>
      <c r="K55" s="366"/>
      <c r="L55" s="366"/>
      <c r="M55" s="367"/>
      <c r="N55" s="325"/>
      <c r="O55" s="10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row>
    <row r="56" spans="1:62" s="36" customFormat="1" ht="55.5" customHeight="1">
      <c r="A56" s="340">
        <v>7</v>
      </c>
      <c r="B56" s="339" t="s">
        <v>42</v>
      </c>
      <c r="C56" s="350" t="s">
        <v>288</v>
      </c>
      <c r="D56" s="350"/>
      <c r="E56" s="350"/>
      <c r="F56" s="350"/>
      <c r="G56" s="339"/>
      <c r="H56" s="398"/>
      <c r="I56" s="398"/>
      <c r="J56" s="399"/>
      <c r="K56" s="351"/>
      <c r="L56" s="433">
        <v>1109</v>
      </c>
      <c r="M56" s="341" t="s">
        <v>15</v>
      </c>
      <c r="N56" s="542">
        <f>L56*K61</f>
        <v>33015.817200000005</v>
      </c>
      <c r="O56" s="73"/>
    </row>
    <row r="57" spans="1:62" s="36" customFormat="1" ht="78.75" customHeight="1">
      <c r="A57" s="340"/>
      <c r="B57" s="339"/>
      <c r="C57" s="350"/>
      <c r="D57" s="350"/>
      <c r="E57" s="350"/>
      <c r="F57" s="350"/>
      <c r="G57" s="339"/>
      <c r="H57" s="398"/>
      <c r="I57" s="398"/>
      <c r="J57" s="399"/>
      <c r="K57" s="353"/>
      <c r="L57" s="433"/>
      <c r="M57" s="341"/>
      <c r="N57" s="543"/>
      <c r="O57" s="73"/>
    </row>
    <row r="58" spans="1:62" s="36" customFormat="1" ht="13.5" customHeight="1">
      <c r="A58" s="340"/>
      <c r="B58" s="339"/>
      <c r="C58" s="356" t="s">
        <v>43</v>
      </c>
      <c r="D58" s="357"/>
      <c r="E58" s="357"/>
      <c r="F58" s="358"/>
      <c r="G58" s="81"/>
      <c r="H58" s="82"/>
      <c r="I58" s="82"/>
      <c r="J58" s="83"/>
      <c r="K58" s="70"/>
      <c r="L58" s="433"/>
      <c r="M58" s="341"/>
      <c r="N58" s="543"/>
      <c r="O58" s="73"/>
    </row>
    <row r="59" spans="1:62" s="36" customFormat="1" ht="15.75" customHeight="1">
      <c r="A59" s="340"/>
      <c r="B59" s="339"/>
      <c r="C59" s="356" t="s">
        <v>254</v>
      </c>
      <c r="D59" s="357"/>
      <c r="E59" s="357"/>
      <c r="F59" s="358"/>
      <c r="G59" s="81">
        <v>1</v>
      </c>
      <c r="H59" s="113">
        <v>4.4000000000000004</v>
      </c>
      <c r="I59" s="82">
        <v>5.2</v>
      </c>
      <c r="J59" s="83"/>
      <c r="K59" s="118">
        <f>H59*G59*I59</f>
        <v>22.880000000000003</v>
      </c>
      <c r="L59" s="433"/>
      <c r="M59" s="341"/>
      <c r="N59" s="543"/>
      <c r="O59" s="73"/>
    </row>
    <row r="60" spans="1:62" s="36" customFormat="1" ht="15.75" customHeight="1">
      <c r="A60" s="340"/>
      <c r="B60" s="339"/>
      <c r="C60" s="356"/>
      <c r="D60" s="357"/>
      <c r="E60" s="357"/>
      <c r="F60" s="358"/>
      <c r="G60" s="81">
        <v>1</v>
      </c>
      <c r="H60" s="113">
        <v>2.2999999999999998</v>
      </c>
      <c r="I60" s="82">
        <v>2.996</v>
      </c>
      <c r="J60" s="83"/>
      <c r="K60" s="118">
        <f>H60*G60*I60</f>
        <v>6.8907999999999996</v>
      </c>
      <c r="L60" s="433"/>
      <c r="M60" s="341"/>
      <c r="N60" s="543"/>
      <c r="O60" s="73"/>
    </row>
    <row r="61" spans="1:62" s="36" customFormat="1" ht="12.75">
      <c r="A61" s="340"/>
      <c r="B61" s="339"/>
      <c r="C61" s="356" t="s">
        <v>16</v>
      </c>
      <c r="D61" s="357"/>
      <c r="E61" s="357"/>
      <c r="F61" s="358"/>
      <c r="G61" s="81"/>
      <c r="H61" s="82"/>
      <c r="I61" s="82"/>
      <c r="J61" s="83"/>
      <c r="K61" s="114">
        <f>SUM(K59:K60)</f>
        <v>29.770800000000001</v>
      </c>
      <c r="L61" s="433"/>
      <c r="M61" s="341"/>
      <c r="N61" s="544"/>
      <c r="O61" s="73"/>
      <c r="R61" s="115"/>
    </row>
    <row r="62" spans="1:62" s="72" customFormat="1" ht="15" customHeight="1">
      <c r="A62" s="61"/>
      <c r="B62" s="69"/>
      <c r="C62" s="96"/>
      <c r="D62" s="96"/>
      <c r="E62" s="96"/>
      <c r="F62" s="96"/>
      <c r="G62" s="106"/>
      <c r="H62" s="107"/>
      <c r="I62" s="107"/>
      <c r="J62" s="108"/>
      <c r="K62" s="79"/>
      <c r="L62" s="109"/>
      <c r="M62" s="68"/>
      <c r="N62" s="326"/>
      <c r="O62" s="73"/>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row>
    <row r="63" spans="1:62" s="36" customFormat="1" ht="46.5" customHeight="1">
      <c r="A63" s="340">
        <v>8</v>
      </c>
      <c r="B63" s="339" t="s">
        <v>335</v>
      </c>
      <c r="C63" s="545" t="s">
        <v>336</v>
      </c>
      <c r="D63" s="546"/>
      <c r="E63" s="546"/>
      <c r="F63" s="547"/>
      <c r="G63" s="282"/>
      <c r="H63" s="289"/>
      <c r="I63" s="289"/>
      <c r="J63" s="290"/>
      <c r="K63" s="285"/>
      <c r="L63" s="433">
        <v>1453</v>
      </c>
      <c r="M63" s="341" t="s">
        <v>15</v>
      </c>
      <c r="N63" s="542">
        <f>L63*K67</f>
        <v>95564.536500000002</v>
      </c>
      <c r="O63" s="73"/>
    </row>
    <row r="64" spans="1:62" s="36" customFormat="1" ht="15.75" customHeight="1">
      <c r="A64" s="340"/>
      <c r="B64" s="339"/>
      <c r="C64" s="356" t="s">
        <v>246</v>
      </c>
      <c r="D64" s="357"/>
      <c r="E64" s="357"/>
      <c r="F64" s="358"/>
      <c r="G64" s="55">
        <v>1</v>
      </c>
      <c r="H64" s="135">
        <v>6.2</v>
      </c>
      <c r="I64" s="135">
        <v>9.09</v>
      </c>
      <c r="J64" s="56"/>
      <c r="K64" s="57">
        <f>H64*G64*I64</f>
        <v>56.358000000000004</v>
      </c>
      <c r="L64" s="433"/>
      <c r="M64" s="341"/>
      <c r="N64" s="543"/>
      <c r="O64" s="73"/>
    </row>
    <row r="65" spans="1:18" s="36" customFormat="1" ht="15.75" customHeight="1">
      <c r="A65" s="340"/>
      <c r="B65" s="339"/>
      <c r="C65" s="356" t="s">
        <v>247</v>
      </c>
      <c r="D65" s="357"/>
      <c r="E65" s="357"/>
      <c r="F65" s="358"/>
      <c r="G65" s="55">
        <v>1</v>
      </c>
      <c r="H65" s="135">
        <v>2.5</v>
      </c>
      <c r="I65" s="135">
        <v>1.425</v>
      </c>
      <c r="J65" s="56"/>
      <c r="K65" s="57">
        <f>H65*G65*I65</f>
        <v>3.5625</v>
      </c>
      <c r="L65" s="433"/>
      <c r="M65" s="341"/>
      <c r="N65" s="543"/>
      <c r="O65" s="73"/>
    </row>
    <row r="66" spans="1:18" s="36" customFormat="1" ht="15.75" customHeight="1">
      <c r="A66" s="340"/>
      <c r="B66" s="339"/>
      <c r="C66" s="286"/>
      <c r="D66" s="287"/>
      <c r="E66" s="287"/>
      <c r="F66" s="288"/>
      <c r="G66" s="55"/>
      <c r="H66" s="292"/>
      <c r="I66" s="292"/>
      <c r="J66" s="56"/>
      <c r="K66" s="57">
        <v>5.85</v>
      </c>
      <c r="L66" s="433"/>
      <c r="M66" s="341"/>
      <c r="N66" s="543"/>
      <c r="O66" s="73"/>
    </row>
    <row r="67" spans="1:18" s="36" customFormat="1" ht="12.75">
      <c r="A67" s="340"/>
      <c r="B67" s="339"/>
      <c r="C67" s="356" t="s">
        <v>16</v>
      </c>
      <c r="D67" s="357"/>
      <c r="E67" s="357"/>
      <c r="F67" s="358"/>
      <c r="G67" s="81"/>
      <c r="H67" s="82"/>
      <c r="I67" s="82"/>
      <c r="J67" s="83"/>
      <c r="K67" s="114">
        <f>SUM(K64:K66)</f>
        <v>65.770499999999998</v>
      </c>
      <c r="L67" s="433"/>
      <c r="M67" s="341"/>
      <c r="N67" s="544"/>
      <c r="O67" s="73"/>
      <c r="R67" s="115"/>
    </row>
    <row r="68" spans="1:18" s="36" customFormat="1" ht="12.75">
      <c r="A68" s="110"/>
      <c r="B68" s="81"/>
      <c r="C68" s="95"/>
      <c r="D68" s="96"/>
      <c r="E68" s="96"/>
      <c r="F68" s="97"/>
      <c r="G68" s="81"/>
      <c r="H68" s="82"/>
      <c r="I68" s="82"/>
      <c r="J68" s="83"/>
      <c r="K68" s="116"/>
      <c r="L68" s="111"/>
      <c r="M68" s="112"/>
      <c r="N68" s="324"/>
      <c r="O68" s="73"/>
      <c r="R68" s="115"/>
    </row>
    <row r="69" spans="1:18" s="36" customFormat="1" ht="22.5" customHeight="1">
      <c r="A69" s="340">
        <v>9</v>
      </c>
      <c r="B69" s="339" t="s">
        <v>249</v>
      </c>
      <c r="C69" s="350" t="s">
        <v>283</v>
      </c>
      <c r="D69" s="350"/>
      <c r="E69" s="350"/>
      <c r="F69" s="350"/>
      <c r="G69" s="339"/>
      <c r="H69" s="398"/>
      <c r="I69" s="398"/>
      <c r="J69" s="399"/>
      <c r="K69" s="351"/>
      <c r="L69" s="433">
        <v>1729</v>
      </c>
      <c r="M69" s="341" t="s">
        <v>15</v>
      </c>
      <c r="N69" s="542">
        <f>L69*K73</f>
        <v>110484.39674999999</v>
      </c>
      <c r="O69" s="73"/>
    </row>
    <row r="70" spans="1:18" s="36" customFormat="1" ht="61.5" customHeight="1">
      <c r="A70" s="340"/>
      <c r="B70" s="339"/>
      <c r="C70" s="350"/>
      <c r="D70" s="350"/>
      <c r="E70" s="350"/>
      <c r="F70" s="350"/>
      <c r="G70" s="339"/>
      <c r="H70" s="398"/>
      <c r="I70" s="398"/>
      <c r="J70" s="399"/>
      <c r="K70" s="353"/>
      <c r="L70" s="433"/>
      <c r="M70" s="341"/>
      <c r="N70" s="543"/>
      <c r="O70" s="73"/>
    </row>
    <row r="71" spans="1:18" s="36" customFormat="1" ht="15.75" customHeight="1">
      <c r="A71" s="340"/>
      <c r="B71" s="339"/>
      <c r="C71" s="356" t="s">
        <v>247</v>
      </c>
      <c r="D71" s="357"/>
      <c r="E71" s="357"/>
      <c r="F71" s="358"/>
      <c r="G71" s="55">
        <v>1</v>
      </c>
      <c r="H71" s="135">
        <v>7.7249999999999996</v>
      </c>
      <c r="I71" s="135">
        <v>7.1749999999999998</v>
      </c>
      <c r="J71" s="56"/>
      <c r="K71" s="57">
        <f>H71*G71*I71</f>
        <v>55.426874999999995</v>
      </c>
      <c r="L71" s="433"/>
      <c r="M71" s="341"/>
      <c r="N71" s="543"/>
      <c r="O71" s="73"/>
    </row>
    <row r="72" spans="1:18" s="36" customFormat="1" ht="15.75" customHeight="1">
      <c r="A72" s="340"/>
      <c r="B72" s="339"/>
      <c r="C72" s="356" t="s">
        <v>248</v>
      </c>
      <c r="D72" s="357"/>
      <c r="E72" s="357"/>
      <c r="F72" s="358"/>
      <c r="G72" s="55">
        <v>1</v>
      </c>
      <c r="H72" s="135">
        <v>4.4249999999999998</v>
      </c>
      <c r="I72" s="135">
        <v>1.915</v>
      </c>
      <c r="J72" s="56"/>
      <c r="K72" s="57">
        <f>H72*G72*I72</f>
        <v>8.4738749999999996</v>
      </c>
      <c r="L72" s="433"/>
      <c r="M72" s="341"/>
      <c r="N72" s="543"/>
      <c r="O72" s="73"/>
    </row>
    <row r="73" spans="1:18" s="36" customFormat="1" ht="12.75">
      <c r="A73" s="340"/>
      <c r="B73" s="339"/>
      <c r="C73" s="356" t="s">
        <v>16</v>
      </c>
      <c r="D73" s="357"/>
      <c r="E73" s="357"/>
      <c r="F73" s="358"/>
      <c r="G73" s="81"/>
      <c r="H73" s="82"/>
      <c r="I73" s="82"/>
      <c r="J73" s="83"/>
      <c r="K73" s="114">
        <f>SUM(K71:K72)</f>
        <v>63.900749999999995</v>
      </c>
      <c r="L73" s="433"/>
      <c r="M73" s="341"/>
      <c r="N73" s="544"/>
      <c r="O73" s="73"/>
      <c r="R73" s="115"/>
    </row>
    <row r="74" spans="1:18" s="36" customFormat="1" ht="12.75">
      <c r="A74" s="110"/>
      <c r="B74" s="81"/>
      <c r="C74" s="95"/>
      <c r="D74" s="96"/>
      <c r="E74" s="96"/>
      <c r="F74" s="97"/>
      <c r="G74" s="81"/>
      <c r="H74" s="82"/>
      <c r="I74" s="82"/>
      <c r="J74" s="83"/>
      <c r="K74" s="116"/>
      <c r="L74" s="111"/>
      <c r="M74" s="112"/>
      <c r="N74" s="324"/>
      <c r="O74" s="73"/>
      <c r="R74" s="115"/>
    </row>
    <row r="75" spans="1:18" s="36" customFormat="1" ht="55.5" customHeight="1">
      <c r="A75" s="345">
        <v>10</v>
      </c>
      <c r="B75" s="354" t="s">
        <v>253</v>
      </c>
      <c r="C75" s="462" t="s">
        <v>289</v>
      </c>
      <c r="D75" s="463"/>
      <c r="E75" s="463"/>
      <c r="F75" s="464"/>
      <c r="G75" s="354"/>
      <c r="H75" s="408"/>
      <c r="I75" s="408"/>
      <c r="J75" s="414"/>
      <c r="K75" s="351"/>
      <c r="L75" s="443">
        <v>3663</v>
      </c>
      <c r="M75" s="351" t="s">
        <v>15</v>
      </c>
      <c r="N75" s="539">
        <f>L75*K82</f>
        <v>25641</v>
      </c>
      <c r="O75" s="73"/>
      <c r="Q75" s="115"/>
    </row>
    <row r="76" spans="1:18" s="36" customFormat="1" ht="135.75" customHeight="1">
      <c r="A76" s="346"/>
      <c r="B76" s="359"/>
      <c r="C76" s="465"/>
      <c r="D76" s="466"/>
      <c r="E76" s="466"/>
      <c r="F76" s="467"/>
      <c r="G76" s="355"/>
      <c r="H76" s="409"/>
      <c r="I76" s="409"/>
      <c r="J76" s="415"/>
      <c r="K76" s="353"/>
      <c r="L76" s="444"/>
      <c r="M76" s="352"/>
      <c r="N76" s="540"/>
      <c r="O76" s="73"/>
    </row>
    <row r="77" spans="1:18" s="36" customFormat="1" ht="12.75">
      <c r="A77" s="346"/>
      <c r="B77" s="359"/>
      <c r="C77" s="356" t="s">
        <v>250</v>
      </c>
      <c r="D77" s="357"/>
      <c r="E77" s="357"/>
      <c r="F77" s="358"/>
      <c r="G77" s="81"/>
      <c r="H77" s="82"/>
      <c r="I77" s="82"/>
      <c r="J77" s="83"/>
      <c r="K77" s="118"/>
      <c r="L77" s="444"/>
      <c r="M77" s="352"/>
      <c r="N77" s="540"/>
      <c r="O77" s="73"/>
      <c r="R77" s="115"/>
    </row>
    <row r="78" spans="1:18" s="36" customFormat="1" ht="15.75" customHeight="1">
      <c r="A78" s="346"/>
      <c r="B78" s="359"/>
      <c r="C78" s="95" t="s">
        <v>251</v>
      </c>
      <c r="D78" s="96"/>
      <c r="E78" s="96"/>
      <c r="F78" s="97"/>
      <c r="G78" s="81">
        <v>10</v>
      </c>
      <c r="H78" s="82">
        <v>1.4</v>
      </c>
      <c r="I78" s="82">
        <v>0.5</v>
      </c>
      <c r="J78" s="83"/>
      <c r="K78" s="118">
        <f>I78*H78*G78</f>
        <v>7</v>
      </c>
      <c r="L78" s="444"/>
      <c r="M78" s="352"/>
      <c r="N78" s="540"/>
      <c r="O78" s="73"/>
    </row>
    <row r="79" spans="1:18" s="36" customFormat="1" ht="15.75" customHeight="1">
      <c r="A79" s="346"/>
      <c r="B79" s="359"/>
      <c r="C79" s="356" t="s">
        <v>252</v>
      </c>
      <c r="D79" s="357"/>
      <c r="E79" s="357"/>
      <c r="F79" s="358"/>
      <c r="G79" s="81">
        <v>1</v>
      </c>
      <c r="H79" s="82">
        <v>1.4</v>
      </c>
      <c r="I79" s="82">
        <v>2.8</v>
      </c>
      <c r="J79" s="83"/>
      <c r="K79" s="118">
        <f t="shared" ref="K79:K81" si="3">I79*H79*G79</f>
        <v>3.9199999999999995</v>
      </c>
      <c r="L79" s="444"/>
      <c r="M79" s="352"/>
      <c r="N79" s="540"/>
      <c r="O79" s="73"/>
    </row>
    <row r="80" spans="1:18" s="36" customFormat="1" ht="15.75" customHeight="1">
      <c r="A80" s="346"/>
      <c r="B80" s="359"/>
      <c r="C80" s="356" t="s">
        <v>252</v>
      </c>
      <c r="D80" s="357"/>
      <c r="E80" s="357"/>
      <c r="F80" s="358"/>
      <c r="G80" s="81">
        <v>1</v>
      </c>
      <c r="H80" s="82">
        <v>1.4</v>
      </c>
      <c r="I80" s="82">
        <v>2.7</v>
      </c>
      <c r="J80" s="83"/>
      <c r="K80" s="118">
        <f t="shared" si="3"/>
        <v>3.78</v>
      </c>
      <c r="L80" s="444"/>
      <c r="M80" s="352"/>
      <c r="N80" s="540"/>
      <c r="O80" s="73"/>
    </row>
    <row r="81" spans="1:18" s="36" customFormat="1" ht="15.75" customHeight="1">
      <c r="A81" s="346"/>
      <c r="B81" s="359"/>
      <c r="C81" s="356" t="s">
        <v>252</v>
      </c>
      <c r="D81" s="357"/>
      <c r="E81" s="357"/>
      <c r="F81" s="358"/>
      <c r="G81" s="81">
        <v>1</v>
      </c>
      <c r="H81" s="82">
        <v>1.4</v>
      </c>
      <c r="I81" s="82">
        <v>2.35</v>
      </c>
      <c r="J81" s="83"/>
      <c r="K81" s="118">
        <f t="shared" si="3"/>
        <v>3.29</v>
      </c>
      <c r="L81" s="444"/>
      <c r="M81" s="352"/>
      <c r="N81" s="540"/>
      <c r="O81" s="73"/>
    </row>
    <row r="82" spans="1:18" s="36" customFormat="1" ht="12.75">
      <c r="A82" s="347"/>
      <c r="B82" s="355"/>
      <c r="C82" s="356" t="s">
        <v>16</v>
      </c>
      <c r="D82" s="357"/>
      <c r="E82" s="357"/>
      <c r="F82" s="358"/>
      <c r="G82" s="81"/>
      <c r="H82" s="82"/>
      <c r="I82" s="82"/>
      <c r="J82" s="83"/>
      <c r="K82" s="114">
        <f>SUM(K77:K78)</f>
        <v>7</v>
      </c>
      <c r="L82" s="445"/>
      <c r="M82" s="353"/>
      <c r="N82" s="541"/>
      <c r="O82" s="73"/>
    </row>
    <row r="83" spans="1:18" s="36" customFormat="1" ht="12.75">
      <c r="A83" s="110"/>
      <c r="B83" s="81"/>
      <c r="C83" s="95"/>
      <c r="D83" s="96"/>
      <c r="E83" s="96"/>
      <c r="F83" s="97"/>
      <c r="G83" s="89"/>
      <c r="H83" s="82"/>
      <c r="I83" s="82"/>
      <c r="J83" s="83"/>
      <c r="K83" s="114"/>
      <c r="L83" s="111"/>
      <c r="M83" s="70"/>
      <c r="N83" s="326"/>
      <c r="O83" s="73"/>
      <c r="R83" s="115"/>
    </row>
    <row r="84" spans="1:18" s="36" customFormat="1" ht="55.5" customHeight="1">
      <c r="A84" s="345">
        <v>11</v>
      </c>
      <c r="B84" s="354" t="s">
        <v>180</v>
      </c>
      <c r="C84" s="462" t="s">
        <v>274</v>
      </c>
      <c r="D84" s="463"/>
      <c r="E84" s="463"/>
      <c r="F84" s="464"/>
      <c r="G84" s="354"/>
      <c r="H84" s="408"/>
      <c r="I84" s="408"/>
      <c r="J84" s="414"/>
      <c r="K84" s="351"/>
      <c r="L84" s="443">
        <v>3413</v>
      </c>
      <c r="M84" s="351" t="s">
        <v>15</v>
      </c>
      <c r="N84" s="539">
        <f>L84*K88</f>
        <v>7884.03</v>
      </c>
      <c r="O84" s="73"/>
      <c r="Q84" s="115"/>
    </row>
    <row r="85" spans="1:18" s="36" customFormat="1" ht="54" customHeight="1">
      <c r="A85" s="346"/>
      <c r="B85" s="359"/>
      <c r="C85" s="465"/>
      <c r="D85" s="466"/>
      <c r="E85" s="466"/>
      <c r="F85" s="467"/>
      <c r="G85" s="355"/>
      <c r="H85" s="409"/>
      <c r="I85" s="409"/>
      <c r="J85" s="415"/>
      <c r="K85" s="353"/>
      <c r="L85" s="444"/>
      <c r="M85" s="352"/>
      <c r="N85" s="540"/>
      <c r="O85" s="73"/>
    </row>
    <row r="86" spans="1:18" s="36" customFormat="1" ht="12.75">
      <c r="A86" s="346"/>
      <c r="B86" s="359"/>
      <c r="C86" s="356" t="s">
        <v>250</v>
      </c>
      <c r="D86" s="357"/>
      <c r="E86" s="357"/>
      <c r="F86" s="358"/>
      <c r="G86" s="81"/>
      <c r="H86" s="82"/>
      <c r="I86" s="82"/>
      <c r="J86" s="83"/>
      <c r="K86" s="118"/>
      <c r="L86" s="444"/>
      <c r="M86" s="352"/>
      <c r="N86" s="540"/>
      <c r="O86" s="73"/>
    </row>
    <row r="87" spans="1:18" s="36" customFormat="1" ht="15.75" customHeight="1">
      <c r="A87" s="346"/>
      <c r="B87" s="359"/>
      <c r="C87" s="356" t="s">
        <v>181</v>
      </c>
      <c r="D87" s="357"/>
      <c r="E87" s="357"/>
      <c r="F87" s="358"/>
      <c r="G87" s="81">
        <v>11</v>
      </c>
      <c r="H87" s="82">
        <v>1.4</v>
      </c>
      <c r="I87" s="82"/>
      <c r="J87" s="83">
        <v>0.15</v>
      </c>
      <c r="K87" s="118">
        <f>J87*H87*G87</f>
        <v>2.31</v>
      </c>
      <c r="L87" s="444"/>
      <c r="M87" s="352"/>
      <c r="N87" s="540"/>
      <c r="O87" s="73"/>
    </row>
    <row r="88" spans="1:18" s="36" customFormat="1" ht="12.75">
      <c r="A88" s="347"/>
      <c r="B88" s="355"/>
      <c r="C88" s="356" t="s">
        <v>16</v>
      </c>
      <c r="D88" s="357"/>
      <c r="E88" s="357"/>
      <c r="F88" s="358"/>
      <c r="G88" s="81"/>
      <c r="H88" s="82"/>
      <c r="I88" s="82"/>
      <c r="J88" s="83"/>
      <c r="K88" s="114">
        <f>SUM(K87:K87)</f>
        <v>2.31</v>
      </c>
      <c r="L88" s="445"/>
      <c r="M88" s="353"/>
      <c r="N88" s="541"/>
      <c r="O88" s="73"/>
    </row>
    <row r="89" spans="1:18" s="36" customFormat="1" ht="12.75">
      <c r="A89" s="119"/>
      <c r="B89" s="89"/>
      <c r="C89" s="120"/>
      <c r="D89" s="121"/>
      <c r="E89" s="121"/>
      <c r="F89" s="122"/>
      <c r="G89" s="123"/>
      <c r="H89" s="124"/>
      <c r="I89" s="124"/>
      <c r="J89" s="125"/>
      <c r="K89" s="116"/>
      <c r="L89" s="126"/>
      <c r="M89" s="127"/>
      <c r="N89" s="318"/>
      <c r="O89" s="73"/>
    </row>
    <row r="90" spans="1:18" s="35" customFormat="1" ht="20.25" customHeight="1">
      <c r="A90" s="133"/>
      <c r="B90" s="365" t="s">
        <v>151</v>
      </c>
      <c r="C90" s="366"/>
      <c r="D90" s="366"/>
      <c r="E90" s="366"/>
      <c r="F90" s="366"/>
      <c r="G90" s="366"/>
      <c r="H90" s="366"/>
      <c r="I90" s="366"/>
      <c r="J90" s="366"/>
      <c r="K90" s="366"/>
      <c r="L90" s="366"/>
      <c r="M90" s="367"/>
      <c r="N90" s="325"/>
      <c r="O90" s="105"/>
    </row>
    <row r="91" spans="1:18" s="36" customFormat="1" ht="119.25" customHeight="1">
      <c r="A91" s="345">
        <v>12</v>
      </c>
      <c r="B91" s="339" t="s">
        <v>39</v>
      </c>
      <c r="C91" s="350" t="s">
        <v>275</v>
      </c>
      <c r="D91" s="350"/>
      <c r="E91" s="350"/>
      <c r="F91" s="350"/>
      <c r="G91" s="442"/>
      <c r="H91" s="440"/>
      <c r="I91" s="440"/>
      <c r="J91" s="441"/>
      <c r="K91" s="442"/>
      <c r="L91" s="351">
        <v>334</v>
      </c>
      <c r="M91" s="351" t="s">
        <v>40</v>
      </c>
      <c r="N91" s="548">
        <f>L91*K97</f>
        <v>8917.7999999999993</v>
      </c>
      <c r="O91" s="93"/>
    </row>
    <row r="92" spans="1:18" s="36" customFormat="1" ht="105" customHeight="1">
      <c r="A92" s="346"/>
      <c r="B92" s="339"/>
      <c r="C92" s="350"/>
      <c r="D92" s="350"/>
      <c r="E92" s="350"/>
      <c r="F92" s="350"/>
      <c r="G92" s="442"/>
      <c r="H92" s="440"/>
      <c r="I92" s="440"/>
      <c r="J92" s="441"/>
      <c r="K92" s="442"/>
      <c r="L92" s="352"/>
      <c r="M92" s="382"/>
      <c r="N92" s="548"/>
      <c r="O92" s="93"/>
    </row>
    <row r="93" spans="1:18" s="36" customFormat="1" ht="15.75" customHeight="1">
      <c r="A93" s="346"/>
      <c r="B93" s="339"/>
      <c r="C93" s="356" t="s">
        <v>160</v>
      </c>
      <c r="D93" s="357"/>
      <c r="E93" s="357"/>
      <c r="F93" s="358"/>
      <c r="G93" s="81">
        <v>1</v>
      </c>
      <c r="H93" s="137">
        <f>1.8+2.2+2.2</f>
        <v>6.2</v>
      </c>
      <c r="I93" s="82"/>
      <c r="J93" s="83"/>
      <c r="K93" s="111">
        <f>H93*G93</f>
        <v>6.2</v>
      </c>
      <c r="L93" s="352"/>
      <c r="M93" s="382"/>
      <c r="N93" s="548"/>
      <c r="O93" s="93"/>
    </row>
    <row r="94" spans="1:18" s="36" customFormat="1" ht="12.75">
      <c r="A94" s="346"/>
      <c r="B94" s="339"/>
      <c r="C94" s="371" t="s">
        <v>243</v>
      </c>
      <c r="D94" s="371"/>
      <c r="E94" s="371"/>
      <c r="F94" s="371"/>
      <c r="G94" s="81">
        <v>2</v>
      </c>
      <c r="H94" s="137">
        <f>1+2.1+1</f>
        <v>4.0999999999999996</v>
      </c>
      <c r="I94" s="82"/>
      <c r="J94" s="83"/>
      <c r="K94" s="111">
        <f>H94*G94</f>
        <v>8.1999999999999993</v>
      </c>
      <c r="L94" s="352"/>
      <c r="M94" s="382"/>
      <c r="N94" s="548"/>
      <c r="O94" s="93"/>
    </row>
    <row r="95" spans="1:18" s="36" customFormat="1" ht="12.75">
      <c r="A95" s="346"/>
      <c r="B95" s="339"/>
      <c r="C95" s="371" t="s">
        <v>244</v>
      </c>
      <c r="D95" s="371"/>
      <c r="E95" s="371"/>
      <c r="F95" s="371"/>
      <c r="G95" s="89">
        <v>1</v>
      </c>
      <c r="H95" s="137">
        <f>0.9+2.1+0.9</f>
        <v>3.9</v>
      </c>
      <c r="I95" s="82"/>
      <c r="J95" s="83"/>
      <c r="K95" s="111">
        <f>H95*G95</f>
        <v>3.9</v>
      </c>
      <c r="L95" s="352"/>
      <c r="M95" s="382"/>
      <c r="N95" s="548"/>
      <c r="O95" s="93"/>
    </row>
    <row r="96" spans="1:18" s="36" customFormat="1" ht="12.75">
      <c r="A96" s="346"/>
      <c r="B96" s="339"/>
      <c r="C96" s="425" t="s">
        <v>158</v>
      </c>
      <c r="D96" s="426"/>
      <c r="E96" s="426"/>
      <c r="F96" s="427"/>
      <c r="G96" s="146">
        <v>4</v>
      </c>
      <c r="H96" s="156">
        <f>2.1</f>
        <v>2.1</v>
      </c>
      <c r="I96" s="156"/>
      <c r="J96" s="138"/>
      <c r="K96" s="111">
        <f t="shared" ref="K96" si="4">H96*G96</f>
        <v>8.4</v>
      </c>
      <c r="L96" s="352"/>
      <c r="M96" s="382"/>
      <c r="N96" s="548"/>
      <c r="O96" s="93"/>
    </row>
    <row r="97" spans="1:16" s="36" customFormat="1" ht="12.75">
      <c r="A97" s="347"/>
      <c r="B97" s="339"/>
      <c r="C97" s="371" t="s">
        <v>16</v>
      </c>
      <c r="D97" s="371"/>
      <c r="E97" s="371"/>
      <c r="F97" s="371"/>
      <c r="G97" s="81"/>
      <c r="H97" s="82"/>
      <c r="I97" s="82"/>
      <c r="J97" s="83"/>
      <c r="K97" s="111">
        <f>SUM(K93:K96)</f>
        <v>26.699999999999996</v>
      </c>
      <c r="L97" s="353"/>
      <c r="M97" s="338"/>
      <c r="N97" s="548"/>
      <c r="O97" s="94"/>
    </row>
    <row r="98" spans="1:16" s="36" customFormat="1" ht="12.75">
      <c r="A98" s="110"/>
      <c r="B98" s="81"/>
      <c r="C98" s="339"/>
      <c r="D98" s="339"/>
      <c r="E98" s="339"/>
      <c r="F98" s="339"/>
      <c r="G98" s="81"/>
      <c r="H98" s="82"/>
      <c r="I98" s="82"/>
      <c r="J98" s="83"/>
      <c r="K98" s="111"/>
      <c r="L98" s="111"/>
      <c r="M98" s="112"/>
      <c r="N98" s="327"/>
      <c r="O98" s="139"/>
    </row>
    <row r="99" spans="1:16" s="36" customFormat="1" ht="19.5" customHeight="1">
      <c r="A99" s="345">
        <v>13</v>
      </c>
      <c r="B99" s="339" t="s">
        <v>161</v>
      </c>
      <c r="C99" s="350" t="s">
        <v>290</v>
      </c>
      <c r="D99" s="350"/>
      <c r="E99" s="350"/>
      <c r="F99" s="350"/>
      <c r="G99" s="442"/>
      <c r="H99" s="440"/>
      <c r="I99" s="440"/>
      <c r="J99" s="441"/>
      <c r="K99" s="442"/>
      <c r="L99" s="387"/>
      <c r="M99" s="387"/>
      <c r="N99" s="548">
        <f>L104*K104</f>
        <v>36783</v>
      </c>
      <c r="O99" s="140"/>
    </row>
    <row r="100" spans="1:16" s="36" customFormat="1" ht="141" customHeight="1">
      <c r="A100" s="346"/>
      <c r="B100" s="339"/>
      <c r="C100" s="350"/>
      <c r="D100" s="350"/>
      <c r="E100" s="350"/>
      <c r="F100" s="350"/>
      <c r="G100" s="442"/>
      <c r="H100" s="440"/>
      <c r="I100" s="440"/>
      <c r="J100" s="441"/>
      <c r="K100" s="442"/>
      <c r="L100" s="388"/>
      <c r="M100" s="388"/>
      <c r="N100" s="548"/>
      <c r="O100" s="140"/>
    </row>
    <row r="101" spans="1:16" s="36" customFormat="1" ht="12.75">
      <c r="A101" s="346"/>
      <c r="B101" s="339"/>
      <c r="C101" s="371" t="str">
        <f>C93</f>
        <v>(1800 x 2200 mm) Conf. Hall door</v>
      </c>
      <c r="D101" s="371"/>
      <c r="E101" s="371"/>
      <c r="F101" s="371"/>
      <c r="G101" s="141">
        <v>1</v>
      </c>
      <c r="H101" s="134">
        <v>1.8</v>
      </c>
      <c r="I101" s="134">
        <v>2.2000000000000002</v>
      </c>
      <c r="J101" s="135"/>
      <c r="K101" s="111">
        <f t="shared" ref="K101:K103" si="5">H101*G101*I101</f>
        <v>3.9600000000000004</v>
      </c>
      <c r="L101" s="388"/>
      <c r="M101" s="388"/>
      <c r="N101" s="548"/>
      <c r="O101" s="140"/>
    </row>
    <row r="102" spans="1:16" s="36" customFormat="1" ht="15" customHeight="1">
      <c r="A102" s="346"/>
      <c r="B102" s="339"/>
      <c r="C102" s="371" t="str">
        <f>C94</f>
        <v>(1000 x 2100 mm) rooms door</v>
      </c>
      <c r="D102" s="371"/>
      <c r="E102" s="371"/>
      <c r="F102" s="371"/>
      <c r="G102" s="81">
        <v>2</v>
      </c>
      <c r="H102" s="113">
        <v>1</v>
      </c>
      <c r="I102" s="82">
        <v>2.1</v>
      </c>
      <c r="J102" s="83"/>
      <c r="K102" s="111">
        <f t="shared" si="5"/>
        <v>4.2</v>
      </c>
      <c r="L102" s="388"/>
      <c r="M102" s="388"/>
      <c r="N102" s="548"/>
      <c r="O102" s="140"/>
      <c r="P102" s="142"/>
    </row>
    <row r="103" spans="1:16" s="36" customFormat="1" ht="15" customHeight="1">
      <c r="A103" s="346"/>
      <c r="B103" s="339"/>
      <c r="C103" s="371" t="str">
        <f>C95</f>
        <v>(900 x 2100 mm) common room</v>
      </c>
      <c r="D103" s="371"/>
      <c r="E103" s="371"/>
      <c r="F103" s="371"/>
      <c r="G103" s="81">
        <v>1</v>
      </c>
      <c r="H103" s="113">
        <v>0.9</v>
      </c>
      <c r="I103" s="82">
        <v>2.1</v>
      </c>
      <c r="J103" s="83"/>
      <c r="K103" s="111">
        <f t="shared" si="5"/>
        <v>1.8900000000000001</v>
      </c>
      <c r="L103" s="143"/>
      <c r="M103" s="143"/>
      <c r="N103" s="548"/>
      <c r="O103" s="140"/>
      <c r="P103" s="142"/>
    </row>
    <row r="104" spans="1:16" s="35" customFormat="1" ht="12.75">
      <c r="A104" s="347"/>
      <c r="B104" s="339"/>
      <c r="C104" s="371" t="s">
        <v>16</v>
      </c>
      <c r="D104" s="371"/>
      <c r="E104" s="371"/>
      <c r="F104" s="371"/>
      <c r="G104" s="81"/>
      <c r="H104" s="82"/>
      <c r="I104" s="82"/>
      <c r="J104" s="83"/>
      <c r="K104" s="111">
        <f>SUM(K101:K103)</f>
        <v>10.050000000000001</v>
      </c>
      <c r="L104" s="111">
        <v>3660</v>
      </c>
      <c r="M104" s="112" t="s">
        <v>15</v>
      </c>
      <c r="N104" s="548"/>
    </row>
    <row r="105" spans="1:16" s="35" customFormat="1" ht="12.75">
      <c r="A105" s="61"/>
      <c r="B105" s="81"/>
      <c r="C105" s="371" t="s">
        <v>49</v>
      </c>
      <c r="D105" s="371" t="s">
        <v>49</v>
      </c>
      <c r="E105" s="371" t="s">
        <v>49</v>
      </c>
      <c r="F105" s="371" t="s">
        <v>49</v>
      </c>
      <c r="G105" s="81"/>
      <c r="H105" s="82"/>
      <c r="I105" s="82"/>
      <c r="J105" s="83"/>
      <c r="K105" s="111"/>
      <c r="L105" s="111"/>
      <c r="M105" s="112"/>
      <c r="N105" s="318">
        <f>N99*0.1</f>
        <v>3678.3</v>
      </c>
    </row>
    <row r="106" spans="1:16" s="35" customFormat="1" ht="12.75">
      <c r="A106" s="110"/>
      <c r="B106" s="81"/>
      <c r="C106" s="339"/>
      <c r="D106" s="339"/>
      <c r="E106" s="339"/>
      <c r="F106" s="339"/>
      <c r="G106" s="81"/>
      <c r="H106" s="82"/>
      <c r="I106" s="82"/>
      <c r="J106" s="83"/>
      <c r="K106" s="111"/>
      <c r="L106" s="111"/>
      <c r="M106" s="112"/>
      <c r="N106" s="327"/>
    </row>
    <row r="107" spans="1:16" s="35" customFormat="1" ht="15" customHeight="1">
      <c r="A107" s="468">
        <v>14</v>
      </c>
      <c r="B107" s="416" t="s">
        <v>50</v>
      </c>
      <c r="C107" s="437" t="s">
        <v>51</v>
      </c>
      <c r="D107" s="437"/>
      <c r="E107" s="437"/>
      <c r="F107" s="437"/>
      <c r="G107" s="475"/>
      <c r="H107" s="471"/>
      <c r="I107" s="471"/>
      <c r="J107" s="471"/>
      <c r="K107" s="475"/>
      <c r="L107" s="431">
        <v>2186</v>
      </c>
      <c r="M107" s="432" t="s">
        <v>41</v>
      </c>
      <c r="N107" s="549">
        <f>L107*K111</f>
        <v>3541.32</v>
      </c>
      <c r="O107" s="92"/>
    </row>
    <row r="108" spans="1:16" s="35" customFormat="1" ht="90.75" customHeight="1">
      <c r="A108" s="469"/>
      <c r="B108" s="417"/>
      <c r="C108" s="437"/>
      <c r="D108" s="437"/>
      <c r="E108" s="437"/>
      <c r="F108" s="437"/>
      <c r="G108" s="476"/>
      <c r="H108" s="472"/>
      <c r="I108" s="472"/>
      <c r="J108" s="472"/>
      <c r="K108" s="476"/>
      <c r="L108" s="431"/>
      <c r="M108" s="432"/>
      <c r="N108" s="550"/>
      <c r="O108" s="92"/>
    </row>
    <row r="109" spans="1:16" s="35" customFormat="1" ht="78.75" customHeight="1">
      <c r="A109" s="469"/>
      <c r="B109" s="417"/>
      <c r="C109" s="437" t="s">
        <v>52</v>
      </c>
      <c r="D109" s="437"/>
      <c r="E109" s="437"/>
      <c r="F109" s="437"/>
      <c r="G109" s="477"/>
      <c r="H109" s="473"/>
      <c r="I109" s="473"/>
      <c r="J109" s="473"/>
      <c r="K109" s="477"/>
      <c r="L109" s="431"/>
      <c r="M109" s="432"/>
      <c r="N109" s="550"/>
      <c r="O109" s="92"/>
    </row>
    <row r="110" spans="1:16" s="35" customFormat="1" ht="12.75">
      <c r="A110" s="469"/>
      <c r="B110" s="417"/>
      <c r="C110" s="425" t="s">
        <v>162</v>
      </c>
      <c r="D110" s="426"/>
      <c r="E110" s="426"/>
      <c r="F110" s="427"/>
      <c r="G110" s="146">
        <v>4</v>
      </c>
      <c r="H110" s="156">
        <v>0.9</v>
      </c>
      <c r="I110" s="156">
        <v>0.45</v>
      </c>
      <c r="J110" s="138"/>
      <c r="K110" s="145">
        <f>I110*H110*G110</f>
        <v>1.62</v>
      </c>
      <c r="L110" s="431"/>
      <c r="M110" s="432"/>
      <c r="N110" s="550"/>
      <c r="O110" s="92"/>
    </row>
    <row r="111" spans="1:16" s="35" customFormat="1" ht="15" customHeight="1">
      <c r="A111" s="470"/>
      <c r="B111" s="418"/>
      <c r="C111" s="425" t="s">
        <v>16</v>
      </c>
      <c r="D111" s="426"/>
      <c r="E111" s="426"/>
      <c r="F111" s="427"/>
      <c r="G111" s="146"/>
      <c r="H111" s="156"/>
      <c r="I111" s="156"/>
      <c r="J111" s="138"/>
      <c r="K111" s="145">
        <f>SUM(K110:K110)</f>
        <v>1.62</v>
      </c>
      <c r="L111" s="431"/>
      <c r="M111" s="432"/>
      <c r="N111" s="551"/>
      <c r="O111" s="92"/>
    </row>
    <row r="112" spans="1:16" s="35" customFormat="1" ht="12.75">
      <c r="A112" s="61"/>
      <c r="B112" s="81"/>
      <c r="C112" s="371" t="s">
        <v>49</v>
      </c>
      <c r="D112" s="371" t="s">
        <v>49</v>
      </c>
      <c r="E112" s="371" t="s">
        <v>49</v>
      </c>
      <c r="F112" s="371" t="s">
        <v>49</v>
      </c>
      <c r="G112" s="81"/>
      <c r="H112" s="82"/>
      <c r="I112" s="82"/>
      <c r="J112" s="83"/>
      <c r="K112" s="111"/>
      <c r="L112" s="111"/>
      <c r="M112" s="112"/>
      <c r="N112" s="318">
        <f>N107*0.1</f>
        <v>354.13200000000006</v>
      </c>
    </row>
    <row r="113" spans="1:16" s="35" customFormat="1" ht="12.75">
      <c r="A113" s="110"/>
      <c r="B113" s="81"/>
      <c r="C113" s="339"/>
      <c r="D113" s="339"/>
      <c r="E113" s="339"/>
      <c r="F113" s="339"/>
      <c r="G113" s="81"/>
      <c r="H113" s="82"/>
      <c r="I113" s="82"/>
      <c r="J113" s="83"/>
      <c r="K113" s="111"/>
      <c r="L113" s="111"/>
      <c r="M113" s="112"/>
      <c r="N113" s="327"/>
    </row>
    <row r="114" spans="1:16" s="36" customFormat="1" ht="12.75">
      <c r="A114" s="61"/>
      <c r="B114" s="404"/>
      <c r="C114" s="405"/>
      <c r="D114" s="405"/>
      <c r="E114" s="405"/>
      <c r="F114" s="405"/>
      <c r="G114" s="405"/>
      <c r="H114" s="405"/>
      <c r="I114" s="405"/>
      <c r="J114" s="405"/>
      <c r="K114" s="405"/>
      <c r="L114" s="405"/>
      <c r="M114" s="406"/>
      <c r="N114" s="319"/>
      <c r="O114" s="140"/>
      <c r="P114" s="35"/>
    </row>
    <row r="115" spans="1:16" s="35" customFormat="1" ht="20.25" customHeight="1">
      <c r="A115" s="133"/>
      <c r="B115" s="365" t="s">
        <v>152</v>
      </c>
      <c r="C115" s="366"/>
      <c r="D115" s="366"/>
      <c r="E115" s="366"/>
      <c r="F115" s="366"/>
      <c r="G115" s="366"/>
      <c r="H115" s="366"/>
      <c r="I115" s="366"/>
      <c r="J115" s="366"/>
      <c r="K115" s="366"/>
      <c r="L115" s="366"/>
      <c r="M115" s="367"/>
      <c r="N115" s="325"/>
      <c r="O115" s="105"/>
    </row>
    <row r="116" spans="1:16" s="36" customFormat="1" ht="68.25" customHeight="1">
      <c r="A116" s="345">
        <v>15</v>
      </c>
      <c r="B116" s="339" t="s">
        <v>219</v>
      </c>
      <c r="C116" s="462" t="s">
        <v>276</v>
      </c>
      <c r="D116" s="463"/>
      <c r="E116" s="463"/>
      <c r="F116" s="464"/>
      <c r="G116" s="211"/>
      <c r="H116" s="211"/>
      <c r="I116" s="211"/>
      <c r="J116" s="211"/>
      <c r="K116" s="211"/>
      <c r="L116" s="390">
        <v>65</v>
      </c>
      <c r="M116" s="351" t="s">
        <v>41</v>
      </c>
      <c r="N116" s="390">
        <f>L116*K122</f>
        <v>520.65</v>
      </c>
      <c r="O116" s="93"/>
    </row>
    <row r="117" spans="1:16" s="36" customFormat="1" ht="12.75">
      <c r="A117" s="346"/>
      <c r="B117" s="339"/>
      <c r="C117" s="459" t="s">
        <v>220</v>
      </c>
      <c r="D117" s="460"/>
      <c r="E117" s="460"/>
      <c r="F117" s="461"/>
      <c r="G117" s="147"/>
      <c r="H117" s="147"/>
      <c r="I117" s="147"/>
      <c r="J117" s="148"/>
      <c r="K117" s="148"/>
      <c r="L117" s="391"/>
      <c r="M117" s="352"/>
      <c r="N117" s="391"/>
      <c r="O117" s="93"/>
    </row>
    <row r="118" spans="1:16" s="36" customFormat="1" ht="15" customHeight="1">
      <c r="A118" s="346"/>
      <c r="B118" s="339"/>
      <c r="C118" s="356" t="str">
        <f>C93</f>
        <v>(1800 x 2200 mm) Conf. Hall door</v>
      </c>
      <c r="D118" s="357"/>
      <c r="E118" s="357"/>
      <c r="F118" s="358"/>
      <c r="G118" s="81">
        <f t="shared" ref="G118:H121" si="6">G93</f>
        <v>1</v>
      </c>
      <c r="H118" s="149">
        <f t="shared" si="6"/>
        <v>6.2</v>
      </c>
      <c r="I118" s="89">
        <v>0.3</v>
      </c>
      <c r="J118" s="81"/>
      <c r="K118" s="111">
        <f t="shared" ref="K118:K121" si="7">H118*G118*I118</f>
        <v>1.8599999999999999</v>
      </c>
      <c r="L118" s="391"/>
      <c r="M118" s="352"/>
      <c r="N118" s="391"/>
      <c r="O118" s="93"/>
    </row>
    <row r="119" spans="1:16" s="36" customFormat="1" ht="15" customHeight="1">
      <c r="A119" s="346"/>
      <c r="B119" s="339"/>
      <c r="C119" s="356" t="str">
        <f>C94</f>
        <v>(1000 x 2100 mm) rooms door</v>
      </c>
      <c r="D119" s="357"/>
      <c r="E119" s="357"/>
      <c r="F119" s="358"/>
      <c r="G119" s="81">
        <f t="shared" si="6"/>
        <v>2</v>
      </c>
      <c r="H119" s="149">
        <f t="shared" si="6"/>
        <v>4.0999999999999996</v>
      </c>
      <c r="I119" s="89">
        <v>0.3</v>
      </c>
      <c r="J119" s="81"/>
      <c r="K119" s="111">
        <f t="shared" si="7"/>
        <v>2.4599999999999995</v>
      </c>
      <c r="L119" s="391"/>
      <c r="M119" s="352"/>
      <c r="N119" s="391"/>
      <c r="O119" s="93"/>
    </row>
    <row r="120" spans="1:16" s="36" customFormat="1" ht="15" customHeight="1">
      <c r="A120" s="346"/>
      <c r="B120" s="339"/>
      <c r="C120" s="356" t="str">
        <f>C95</f>
        <v>(900 x 2100 mm) common room</v>
      </c>
      <c r="D120" s="357"/>
      <c r="E120" s="357"/>
      <c r="F120" s="358"/>
      <c r="G120" s="81">
        <f t="shared" si="6"/>
        <v>1</v>
      </c>
      <c r="H120" s="149">
        <f t="shared" si="6"/>
        <v>3.9</v>
      </c>
      <c r="I120" s="89">
        <v>0.3</v>
      </c>
      <c r="J120" s="81"/>
      <c r="K120" s="111">
        <f t="shared" si="7"/>
        <v>1.17</v>
      </c>
      <c r="L120" s="391"/>
      <c r="M120" s="352"/>
      <c r="N120" s="391"/>
      <c r="O120" s="93"/>
    </row>
    <row r="121" spans="1:16" s="36" customFormat="1" ht="12.75">
      <c r="A121" s="346"/>
      <c r="B121" s="339"/>
      <c r="C121" s="356" t="str">
        <f>C96</f>
        <v>(600 x 450 mm) toilet ventilator</v>
      </c>
      <c r="D121" s="357"/>
      <c r="E121" s="357"/>
      <c r="F121" s="358"/>
      <c r="G121" s="81">
        <f t="shared" si="6"/>
        <v>4</v>
      </c>
      <c r="H121" s="149">
        <f t="shared" si="6"/>
        <v>2.1</v>
      </c>
      <c r="I121" s="89">
        <v>0.3</v>
      </c>
      <c r="J121" s="81"/>
      <c r="K121" s="111">
        <f t="shared" si="7"/>
        <v>2.52</v>
      </c>
      <c r="L121" s="391"/>
      <c r="M121" s="352"/>
      <c r="N121" s="391"/>
      <c r="O121" s="93"/>
    </row>
    <row r="122" spans="1:16" s="36" customFormat="1" ht="12.75">
      <c r="A122" s="347"/>
      <c r="B122" s="339"/>
      <c r="C122" s="356" t="s">
        <v>16</v>
      </c>
      <c r="D122" s="357"/>
      <c r="E122" s="357"/>
      <c r="F122" s="358"/>
      <c r="G122" s="89"/>
      <c r="H122" s="89"/>
      <c r="I122" s="89"/>
      <c r="J122" s="81"/>
      <c r="K122" s="111">
        <f>SUM(K118:K121)</f>
        <v>8.01</v>
      </c>
      <c r="L122" s="392"/>
      <c r="M122" s="353"/>
      <c r="N122" s="392"/>
      <c r="O122" s="73"/>
    </row>
    <row r="123" spans="1:16" s="35" customFormat="1" ht="12.75">
      <c r="A123" s="150"/>
      <c r="B123" s="151"/>
      <c r="C123" s="419"/>
      <c r="D123" s="420"/>
      <c r="E123" s="420"/>
      <c r="F123" s="421"/>
      <c r="G123" s="152"/>
      <c r="H123" s="153"/>
      <c r="I123" s="153"/>
      <c r="J123" s="154"/>
      <c r="K123" s="145"/>
      <c r="L123" s="157"/>
      <c r="M123" s="158"/>
      <c r="N123" s="328"/>
      <c r="O123" s="73"/>
    </row>
    <row r="124" spans="1:16" s="35" customFormat="1" ht="15" customHeight="1">
      <c r="A124" s="468">
        <v>16</v>
      </c>
      <c r="B124" s="416" t="s">
        <v>44</v>
      </c>
      <c r="C124" s="437" t="s">
        <v>277</v>
      </c>
      <c r="D124" s="437"/>
      <c r="E124" s="437"/>
      <c r="F124" s="437"/>
      <c r="G124" s="416"/>
      <c r="H124" s="447"/>
      <c r="I124" s="447"/>
      <c r="J124" s="449"/>
      <c r="K124" s="432"/>
      <c r="L124" s="451">
        <v>82</v>
      </c>
      <c r="M124" s="454" t="s">
        <v>15</v>
      </c>
      <c r="N124" s="552">
        <f>L124*K126</f>
        <v>13625.3496</v>
      </c>
      <c r="O124" s="73"/>
    </row>
    <row r="125" spans="1:16" s="35" customFormat="1" ht="54" customHeight="1">
      <c r="A125" s="469"/>
      <c r="B125" s="417"/>
      <c r="C125" s="437"/>
      <c r="D125" s="437"/>
      <c r="E125" s="437"/>
      <c r="F125" s="437"/>
      <c r="G125" s="418"/>
      <c r="H125" s="474"/>
      <c r="I125" s="474"/>
      <c r="J125" s="457"/>
      <c r="K125" s="432"/>
      <c r="L125" s="452"/>
      <c r="M125" s="455"/>
      <c r="N125" s="552"/>
      <c r="O125" s="73"/>
    </row>
    <row r="126" spans="1:16" s="35" customFormat="1" ht="12.75">
      <c r="A126" s="470"/>
      <c r="B126" s="418"/>
      <c r="C126" s="425" t="s">
        <v>260</v>
      </c>
      <c r="D126" s="426"/>
      <c r="E126" s="426"/>
      <c r="F126" s="427"/>
      <c r="G126" s="161"/>
      <c r="H126" s="138"/>
      <c r="I126" s="138"/>
      <c r="J126" s="159"/>
      <c r="K126" s="145">
        <f>K46+K53</f>
        <v>166.1628</v>
      </c>
      <c r="L126" s="453"/>
      <c r="M126" s="456"/>
      <c r="N126" s="552"/>
      <c r="O126" s="73"/>
    </row>
    <row r="127" spans="1:16" s="35" customFormat="1" ht="12.75">
      <c r="A127" s="177"/>
      <c r="B127" s="161"/>
      <c r="C127" s="344"/>
      <c r="D127" s="344"/>
      <c r="E127" s="344"/>
      <c r="F127" s="344"/>
      <c r="G127" s="161"/>
      <c r="H127" s="138"/>
      <c r="I127" s="138"/>
      <c r="J127" s="159"/>
      <c r="K127" s="162"/>
      <c r="L127" s="163"/>
      <c r="M127" s="164"/>
      <c r="N127" s="328"/>
      <c r="O127" s="99"/>
    </row>
    <row r="128" spans="1:16" s="35" customFormat="1" ht="15" customHeight="1">
      <c r="A128" s="468">
        <v>17</v>
      </c>
      <c r="B128" s="416" t="s">
        <v>45</v>
      </c>
      <c r="C128" s="437" t="s">
        <v>278</v>
      </c>
      <c r="D128" s="437"/>
      <c r="E128" s="437"/>
      <c r="F128" s="437"/>
      <c r="G128" s="416"/>
      <c r="H128" s="447"/>
      <c r="I128" s="447"/>
      <c r="J128" s="449"/>
      <c r="L128" s="451">
        <v>75</v>
      </c>
      <c r="M128" s="454" t="s">
        <v>15</v>
      </c>
      <c r="N128" s="552">
        <f>L128*K130</f>
        <v>12462.210000000001</v>
      </c>
      <c r="O128" s="73"/>
    </row>
    <row r="129" spans="1:17" s="35" customFormat="1" ht="66" customHeight="1">
      <c r="A129" s="469"/>
      <c r="B129" s="417"/>
      <c r="C129" s="437"/>
      <c r="D129" s="437"/>
      <c r="E129" s="437"/>
      <c r="F129" s="437"/>
      <c r="G129" s="417"/>
      <c r="H129" s="448"/>
      <c r="I129" s="448"/>
      <c r="J129" s="450"/>
      <c r="K129" s="166"/>
      <c r="L129" s="452"/>
      <c r="M129" s="455"/>
      <c r="N129" s="552"/>
      <c r="O129" s="73"/>
    </row>
    <row r="130" spans="1:17" s="35" customFormat="1" ht="12.75">
      <c r="A130" s="470"/>
      <c r="B130" s="418"/>
      <c r="C130" s="425" t="s">
        <v>165</v>
      </c>
      <c r="D130" s="426"/>
      <c r="E130" s="426"/>
      <c r="F130" s="427"/>
      <c r="G130" s="161"/>
      <c r="H130" s="138"/>
      <c r="I130" s="138"/>
      <c r="J130" s="159"/>
      <c r="K130" s="167">
        <f>K126</f>
        <v>166.1628</v>
      </c>
      <c r="L130" s="453"/>
      <c r="M130" s="456"/>
      <c r="N130" s="552"/>
      <c r="O130" s="73"/>
    </row>
    <row r="131" spans="1:17" s="35" customFormat="1" ht="12.75">
      <c r="A131" s="150"/>
      <c r="B131" s="151"/>
      <c r="C131" s="419"/>
      <c r="D131" s="420"/>
      <c r="E131" s="420"/>
      <c r="F131" s="421"/>
      <c r="G131" s="152"/>
      <c r="H131" s="153"/>
      <c r="I131" s="153"/>
      <c r="J131" s="154"/>
      <c r="K131" s="168"/>
      <c r="L131" s="157"/>
      <c r="M131" s="158"/>
      <c r="N131" s="328"/>
      <c r="O131" s="169"/>
    </row>
    <row r="132" spans="1:17" s="35" customFormat="1" ht="20.25" customHeight="1">
      <c r="A132" s="133"/>
      <c r="B132" s="365" t="s">
        <v>167</v>
      </c>
      <c r="C132" s="366"/>
      <c r="D132" s="366"/>
      <c r="E132" s="366"/>
      <c r="F132" s="366"/>
      <c r="G132" s="366"/>
      <c r="H132" s="366"/>
      <c r="I132" s="366"/>
      <c r="J132" s="366"/>
      <c r="K132" s="366"/>
      <c r="L132" s="366"/>
      <c r="M132" s="367"/>
      <c r="N132" s="325"/>
      <c r="O132" s="105"/>
    </row>
    <row r="133" spans="1:17" s="35" customFormat="1" ht="192.75" customHeight="1">
      <c r="A133" s="345">
        <v>18</v>
      </c>
      <c r="B133" s="354" t="s">
        <v>56</v>
      </c>
      <c r="C133" s="393" t="s">
        <v>279</v>
      </c>
      <c r="D133" s="394"/>
      <c r="E133" s="394"/>
      <c r="F133" s="395"/>
      <c r="G133" s="123"/>
      <c r="H133" s="170"/>
      <c r="I133" s="124"/>
      <c r="J133" s="124"/>
      <c r="K133" s="117"/>
      <c r="L133" s="116"/>
      <c r="M133" s="116"/>
      <c r="N133" s="329"/>
    </row>
    <row r="134" spans="1:17" s="35" customFormat="1" ht="153.75" customHeight="1">
      <c r="A134" s="346"/>
      <c r="B134" s="359"/>
      <c r="C134" s="393" t="s">
        <v>57</v>
      </c>
      <c r="D134" s="394"/>
      <c r="E134" s="394"/>
      <c r="F134" s="395"/>
      <c r="G134" s="171"/>
      <c r="H134" s="172"/>
      <c r="I134" s="172"/>
      <c r="J134" s="172"/>
      <c r="K134" s="126"/>
      <c r="L134" s="231"/>
      <c r="M134" s="231"/>
      <c r="N134" s="330"/>
    </row>
    <row r="135" spans="1:17" s="35" customFormat="1" ht="199.5" customHeight="1">
      <c r="A135" s="346"/>
      <c r="B135" s="359"/>
      <c r="C135" s="478" t="s">
        <v>58</v>
      </c>
      <c r="D135" s="479"/>
      <c r="E135" s="479"/>
      <c r="F135" s="480"/>
      <c r="G135" s="89"/>
      <c r="H135" s="90"/>
      <c r="I135" s="90"/>
      <c r="J135" s="90"/>
      <c r="K135" s="173"/>
      <c r="L135" s="231"/>
      <c r="M135" s="231"/>
      <c r="N135" s="330"/>
      <c r="Q135" s="230"/>
    </row>
    <row r="136" spans="1:17" s="35" customFormat="1" ht="28.5" customHeight="1">
      <c r="A136" s="346"/>
      <c r="B136" s="359"/>
      <c r="C136" s="356" t="s">
        <v>291</v>
      </c>
      <c r="D136" s="357"/>
      <c r="E136" s="357"/>
      <c r="F136" s="358"/>
      <c r="G136" s="81"/>
      <c r="H136" s="82"/>
      <c r="I136" s="82"/>
      <c r="J136" s="82"/>
      <c r="K136" s="174"/>
      <c r="L136" s="231"/>
      <c r="M136" s="231"/>
      <c r="N136" s="330"/>
    </row>
    <row r="137" spans="1:17" s="35" customFormat="1" ht="12.75">
      <c r="A137" s="346"/>
      <c r="B137" s="359"/>
      <c r="C137" s="356" t="s">
        <v>234</v>
      </c>
      <c r="D137" s="357"/>
      <c r="E137" s="357"/>
      <c r="F137" s="358"/>
      <c r="G137" s="81">
        <v>1</v>
      </c>
      <c r="H137" s="82">
        <v>14</v>
      </c>
      <c r="I137" s="82">
        <v>1.35</v>
      </c>
      <c r="J137" s="82"/>
      <c r="K137" s="175">
        <f>H137*G137*I137</f>
        <v>18.900000000000002</v>
      </c>
      <c r="L137" s="231"/>
      <c r="M137" s="231"/>
      <c r="N137" s="330"/>
    </row>
    <row r="138" spans="1:17" s="35" customFormat="1" ht="12.75">
      <c r="A138" s="346"/>
      <c r="B138" s="359"/>
      <c r="C138" s="356" t="s">
        <v>235</v>
      </c>
      <c r="D138" s="357"/>
      <c r="E138" s="357"/>
      <c r="F138" s="358"/>
      <c r="G138" s="81">
        <v>1</v>
      </c>
      <c r="H138" s="82">
        <v>4.4249999999999998</v>
      </c>
      <c r="I138" s="82">
        <v>1.915</v>
      </c>
      <c r="J138" s="82"/>
      <c r="K138" s="175">
        <f t="shared" ref="K138:K140" si="8">H138*G138*I138</f>
        <v>8.4738749999999996</v>
      </c>
      <c r="L138" s="231"/>
      <c r="M138" s="231"/>
      <c r="N138" s="330"/>
    </row>
    <row r="139" spans="1:17" s="35" customFormat="1" ht="12.75">
      <c r="A139" s="346"/>
      <c r="B139" s="359"/>
      <c r="C139" s="356" t="s">
        <v>236</v>
      </c>
      <c r="D139" s="357"/>
      <c r="E139" s="357"/>
      <c r="F139" s="358"/>
      <c r="G139" s="81">
        <v>1</v>
      </c>
      <c r="H139" s="82">
        <v>7.7249999999999996</v>
      </c>
      <c r="I139" s="82">
        <v>2.1749999999999998</v>
      </c>
      <c r="J139" s="82"/>
      <c r="K139" s="113">
        <f t="shared" si="8"/>
        <v>16.801874999999999</v>
      </c>
      <c r="L139" s="232"/>
      <c r="M139" s="232"/>
      <c r="N139" s="319"/>
    </row>
    <row r="140" spans="1:17" s="35" customFormat="1" ht="12.75">
      <c r="A140" s="346"/>
      <c r="B140" s="359"/>
      <c r="C140" s="356" t="s">
        <v>238</v>
      </c>
      <c r="D140" s="357"/>
      <c r="E140" s="357"/>
      <c r="F140" s="358"/>
      <c r="G140" s="81">
        <v>1</v>
      </c>
      <c r="H140" s="83">
        <v>6.2</v>
      </c>
      <c r="I140" s="82">
        <v>1.24</v>
      </c>
      <c r="J140" s="82"/>
      <c r="K140" s="175">
        <f t="shared" si="8"/>
        <v>7.6879999999999997</v>
      </c>
      <c r="L140" s="231"/>
      <c r="M140" s="231"/>
      <c r="N140" s="330"/>
    </row>
    <row r="141" spans="1:17" s="35" customFormat="1" ht="15.75" customHeight="1">
      <c r="A141" s="346"/>
      <c r="B141" s="359"/>
      <c r="C141" s="356" t="s">
        <v>238</v>
      </c>
      <c r="D141" s="357"/>
      <c r="E141" s="357"/>
      <c r="F141" s="358"/>
      <c r="G141" s="81">
        <v>1</v>
      </c>
      <c r="H141" s="83">
        <v>6.2</v>
      </c>
      <c r="I141" s="82">
        <v>9.09</v>
      </c>
      <c r="J141" s="82"/>
      <c r="K141" s="175">
        <f t="shared" ref="K141:K143" si="9">H141*G141*I141</f>
        <v>56.358000000000004</v>
      </c>
      <c r="L141" s="231"/>
      <c r="M141" s="231"/>
      <c r="N141" s="330"/>
    </row>
    <row r="142" spans="1:17" s="35" customFormat="1" ht="12.75">
      <c r="A142" s="346"/>
      <c r="B142" s="359"/>
      <c r="C142" s="356" t="s">
        <v>22</v>
      </c>
      <c r="D142" s="357"/>
      <c r="E142" s="357"/>
      <c r="F142" s="358"/>
      <c r="G142" s="81"/>
      <c r="H142" s="83"/>
      <c r="I142" s="82"/>
      <c r="J142" s="82"/>
      <c r="K142" s="175"/>
      <c r="L142" s="231"/>
      <c r="M142" s="231"/>
      <c r="N142" s="330"/>
    </row>
    <row r="143" spans="1:17" s="35" customFormat="1" ht="12.75">
      <c r="A143" s="346"/>
      <c r="B143" s="359"/>
      <c r="C143" s="356" t="s">
        <v>240</v>
      </c>
      <c r="D143" s="357"/>
      <c r="E143" s="357"/>
      <c r="F143" s="358"/>
      <c r="G143" s="81">
        <v>-1</v>
      </c>
      <c r="H143" s="83">
        <v>2.4</v>
      </c>
      <c r="I143" s="82">
        <v>5.85</v>
      </c>
      <c r="J143" s="82"/>
      <c r="K143" s="175">
        <f t="shared" si="9"/>
        <v>-14.04</v>
      </c>
      <c r="L143" s="231"/>
      <c r="M143" s="231"/>
      <c r="N143" s="330"/>
    </row>
    <row r="144" spans="1:17" s="35" customFormat="1" ht="12.75">
      <c r="A144" s="229"/>
      <c r="B144" s="355"/>
      <c r="C144" s="371" t="s">
        <v>16</v>
      </c>
      <c r="D144" s="371"/>
      <c r="E144" s="371"/>
      <c r="F144" s="371"/>
      <c r="G144" s="81"/>
      <c r="H144" s="82"/>
      <c r="I144" s="82"/>
      <c r="J144" s="82"/>
      <c r="K144" s="114">
        <f>SUM(K137:K143)</f>
        <v>94.181750000000022</v>
      </c>
      <c r="L144" s="114">
        <v>718</v>
      </c>
      <c r="M144" s="112" t="s">
        <v>15</v>
      </c>
      <c r="N144" s="318">
        <f>L144*K144</f>
        <v>67622.496500000023</v>
      </c>
    </row>
    <row r="145" spans="1:15" s="35" customFormat="1" ht="12.75">
      <c r="A145" s="61"/>
      <c r="B145" s="128"/>
      <c r="C145" s="96"/>
      <c r="D145" s="96"/>
      <c r="E145" s="96"/>
      <c r="F145" s="96"/>
      <c r="G145" s="176"/>
      <c r="H145" s="129"/>
      <c r="I145" s="129"/>
      <c r="J145" s="130"/>
      <c r="K145" s="131"/>
      <c r="L145" s="79" t="s">
        <v>46</v>
      </c>
      <c r="M145" s="68"/>
      <c r="N145" s="318"/>
    </row>
    <row r="146" spans="1:15" s="35" customFormat="1" ht="30.75" customHeight="1">
      <c r="A146" s="343">
        <v>19</v>
      </c>
      <c r="B146" s="416" t="s">
        <v>179</v>
      </c>
      <c r="C146" s="428" t="s">
        <v>176</v>
      </c>
      <c r="D146" s="429"/>
      <c r="E146" s="429"/>
      <c r="F146" s="430"/>
      <c r="G146" s="161"/>
      <c r="H146" s="138"/>
      <c r="I146" s="138"/>
      <c r="J146" s="159"/>
      <c r="K146" s="178"/>
      <c r="L146" s="431">
        <v>2461</v>
      </c>
      <c r="M146" s="432" t="s">
        <v>13</v>
      </c>
      <c r="N146" s="533">
        <f>L146*K148</f>
        <v>95056.125</v>
      </c>
      <c r="O146" s="179"/>
    </row>
    <row r="147" spans="1:15" s="35" customFormat="1" ht="15.75" customHeight="1">
      <c r="A147" s="343"/>
      <c r="B147" s="417"/>
      <c r="C147" s="425" t="s">
        <v>237</v>
      </c>
      <c r="D147" s="426"/>
      <c r="E147" s="426"/>
      <c r="F147" s="427"/>
      <c r="G147" s="180">
        <v>1</v>
      </c>
      <c r="H147" s="181">
        <v>5</v>
      </c>
      <c r="I147" s="180">
        <v>7.7249999999999996</v>
      </c>
      <c r="J147" s="182"/>
      <c r="K147" s="183">
        <f>H147*G147*I147</f>
        <v>38.625</v>
      </c>
      <c r="L147" s="431"/>
      <c r="M147" s="432"/>
      <c r="N147" s="534"/>
      <c r="O147" s="179"/>
    </row>
    <row r="148" spans="1:15" s="35" customFormat="1" ht="15.75" customHeight="1">
      <c r="A148" s="343"/>
      <c r="B148" s="418"/>
      <c r="C148" s="425" t="s">
        <v>16</v>
      </c>
      <c r="D148" s="426"/>
      <c r="E148" s="426"/>
      <c r="F148" s="427"/>
      <c r="G148" s="161"/>
      <c r="H148" s="138"/>
      <c r="I148" s="138"/>
      <c r="J148" s="159"/>
      <c r="K148" s="184">
        <f>SUM(K147:K147)</f>
        <v>38.625</v>
      </c>
      <c r="L148" s="431"/>
      <c r="M148" s="432"/>
      <c r="N148" s="535"/>
    </row>
    <row r="149" spans="1:15" s="35" customFormat="1" ht="12.75">
      <c r="A149" s="61"/>
      <c r="B149" s="128"/>
      <c r="C149" s="96"/>
      <c r="D149" s="96"/>
      <c r="E149" s="96"/>
      <c r="F149" s="96"/>
      <c r="G149" s="176"/>
      <c r="H149" s="129"/>
      <c r="I149" s="129"/>
      <c r="J149" s="130"/>
      <c r="K149" s="131"/>
      <c r="L149" s="79" t="s">
        <v>46</v>
      </c>
      <c r="M149" s="68"/>
      <c r="N149" s="318"/>
    </row>
    <row r="150" spans="1:15" s="35" customFormat="1" ht="51.75" customHeight="1">
      <c r="A150" s="343">
        <v>20</v>
      </c>
      <c r="B150" s="416" t="s">
        <v>186</v>
      </c>
      <c r="C150" s="437" t="s">
        <v>187</v>
      </c>
      <c r="D150" s="437"/>
      <c r="E150" s="437"/>
      <c r="F150" s="437"/>
      <c r="G150" s="161"/>
      <c r="H150" s="138"/>
      <c r="I150" s="138"/>
      <c r="J150" s="159"/>
      <c r="K150" s="178"/>
      <c r="L150" s="431">
        <v>5179</v>
      </c>
      <c r="M150" s="432" t="s">
        <v>13</v>
      </c>
      <c r="N150" s="533">
        <f>L150*K152</f>
        <v>72713.159999999989</v>
      </c>
      <c r="O150" s="179"/>
    </row>
    <row r="151" spans="1:15" s="35" customFormat="1" ht="33.75" customHeight="1">
      <c r="A151" s="343"/>
      <c r="B151" s="417"/>
      <c r="C151" s="356" t="s">
        <v>242</v>
      </c>
      <c r="D151" s="357"/>
      <c r="E151" s="357"/>
      <c r="F151" s="358"/>
      <c r="G151" s="81">
        <v>1</v>
      </c>
      <c r="H151" s="83">
        <v>2.4</v>
      </c>
      <c r="I151" s="82">
        <v>5.85</v>
      </c>
      <c r="J151" s="82"/>
      <c r="K151" s="175">
        <f t="shared" ref="K151" si="10">H151*G151*I151</f>
        <v>14.04</v>
      </c>
      <c r="L151" s="431"/>
      <c r="M151" s="432"/>
      <c r="N151" s="534"/>
      <c r="O151" s="179"/>
    </row>
    <row r="152" spans="1:15" s="35" customFormat="1" ht="15.75" customHeight="1">
      <c r="A152" s="343"/>
      <c r="B152" s="418"/>
      <c r="C152" s="425" t="s">
        <v>16</v>
      </c>
      <c r="D152" s="426"/>
      <c r="E152" s="426"/>
      <c r="F152" s="427"/>
      <c r="G152" s="161"/>
      <c r="H152" s="138"/>
      <c r="I152" s="138"/>
      <c r="J152" s="159"/>
      <c r="K152" s="184">
        <f>SUM(K151:K151)</f>
        <v>14.04</v>
      </c>
      <c r="L152" s="431"/>
      <c r="M152" s="432"/>
      <c r="N152" s="535"/>
    </row>
    <row r="153" spans="1:15" s="35" customFormat="1" ht="12.75">
      <c r="A153" s="185"/>
      <c r="B153" s="186"/>
      <c r="C153" s="187"/>
      <c r="D153" s="187"/>
      <c r="E153" s="187"/>
      <c r="F153" s="187"/>
      <c r="G153" s="188"/>
      <c r="H153" s="189"/>
      <c r="I153" s="189"/>
      <c r="J153" s="190"/>
      <c r="K153" s="191"/>
      <c r="L153" s="192"/>
      <c r="M153" s="193"/>
      <c r="N153" s="303"/>
    </row>
    <row r="154" spans="1:15" s="35" customFormat="1" ht="20.25" customHeight="1">
      <c r="A154" s="133"/>
      <c r="B154" s="365" t="s">
        <v>241</v>
      </c>
      <c r="C154" s="366"/>
      <c r="D154" s="366"/>
      <c r="E154" s="366"/>
      <c r="F154" s="366"/>
      <c r="G154" s="366"/>
      <c r="H154" s="366"/>
      <c r="I154" s="366"/>
      <c r="J154" s="366"/>
      <c r="K154" s="366"/>
      <c r="L154" s="366"/>
      <c r="M154" s="367"/>
      <c r="N154" s="325"/>
      <c r="O154" s="105"/>
    </row>
    <row r="155" spans="1:15" s="35" customFormat="1" ht="208.5" customHeight="1">
      <c r="A155" s="468">
        <v>21</v>
      </c>
      <c r="B155" s="416" t="s">
        <v>194</v>
      </c>
      <c r="C155" s="428" t="s">
        <v>284</v>
      </c>
      <c r="D155" s="429"/>
      <c r="E155" s="429"/>
      <c r="F155" s="430"/>
      <c r="G155" s="161"/>
      <c r="H155" s="138"/>
      <c r="I155" s="138"/>
      <c r="J155" s="159"/>
      <c r="K155" s="178"/>
      <c r="L155" s="201"/>
      <c r="M155" s="201"/>
      <c r="N155" s="301"/>
      <c r="O155" s="179"/>
    </row>
    <row r="156" spans="1:15" s="35" customFormat="1" ht="12.75">
      <c r="A156" s="469"/>
      <c r="B156" s="417"/>
      <c r="C156" s="514" t="s">
        <v>205</v>
      </c>
      <c r="D156" s="515"/>
      <c r="E156" s="515"/>
      <c r="F156" s="516"/>
      <c r="G156" s="161"/>
      <c r="H156" s="138"/>
      <c r="I156" s="138"/>
      <c r="J156" s="159"/>
      <c r="K156" s="194"/>
      <c r="L156" s="235"/>
      <c r="M156" s="235"/>
      <c r="N156" s="302"/>
      <c r="O156" s="179"/>
    </row>
    <row r="157" spans="1:15" s="35" customFormat="1" ht="12.75">
      <c r="A157" s="469"/>
      <c r="B157" s="417"/>
      <c r="C157" s="425" t="s">
        <v>222</v>
      </c>
      <c r="D157" s="426"/>
      <c r="E157" s="426"/>
      <c r="F157" s="427"/>
      <c r="G157" s="180">
        <v>1</v>
      </c>
      <c r="H157" s="181">
        <v>9.09</v>
      </c>
      <c r="I157" s="180"/>
      <c r="J157" s="182">
        <v>4.8</v>
      </c>
      <c r="K157" s="183">
        <f>H157*G157*J157</f>
        <v>43.631999999999998</v>
      </c>
      <c r="L157" s="235"/>
      <c r="M157" s="235"/>
      <c r="N157" s="302"/>
      <c r="O157" s="179"/>
    </row>
    <row r="158" spans="1:15" s="35" customFormat="1" ht="12.75">
      <c r="A158" s="469"/>
      <c r="B158" s="417"/>
      <c r="C158" s="425" t="s">
        <v>223</v>
      </c>
      <c r="D158" s="426"/>
      <c r="E158" s="426"/>
      <c r="F158" s="427"/>
      <c r="G158" s="180">
        <v>1</v>
      </c>
      <c r="H158" s="181">
        <v>11.5</v>
      </c>
      <c r="I158" s="180"/>
      <c r="J158" s="182">
        <v>4.8</v>
      </c>
      <c r="K158" s="183">
        <f t="shared" ref="K158" si="11">H158*G158*J158</f>
        <v>55.199999999999996</v>
      </c>
      <c r="L158" s="235"/>
      <c r="M158" s="235"/>
      <c r="N158" s="302"/>
      <c r="O158" s="179"/>
    </row>
    <row r="159" spans="1:15" s="35" customFormat="1" ht="12.75">
      <c r="A159" s="469"/>
      <c r="B159" s="417"/>
      <c r="C159" s="425" t="s">
        <v>239</v>
      </c>
      <c r="D159" s="426"/>
      <c r="E159" s="426"/>
      <c r="F159" s="427"/>
      <c r="G159" s="180">
        <v>1</v>
      </c>
      <c r="H159" s="181">
        <v>4.4249999999999998</v>
      </c>
      <c r="I159" s="180"/>
      <c r="J159" s="182">
        <v>4.8</v>
      </c>
      <c r="K159" s="183">
        <f t="shared" ref="K159" si="12">H159*G159*J159</f>
        <v>21.24</v>
      </c>
      <c r="L159" s="235"/>
      <c r="M159" s="235"/>
      <c r="N159" s="302"/>
      <c r="O159" s="179"/>
    </row>
    <row r="160" spans="1:15" s="35" customFormat="1" ht="12.75">
      <c r="A160" s="469"/>
      <c r="B160" s="417"/>
      <c r="C160" s="425" t="s">
        <v>232</v>
      </c>
      <c r="D160" s="426"/>
      <c r="E160" s="426"/>
      <c r="F160" s="427"/>
      <c r="G160" s="180">
        <v>1</v>
      </c>
      <c r="H160" s="181">
        <v>14</v>
      </c>
      <c r="I160" s="180">
        <v>10.515000000000001</v>
      </c>
      <c r="J160" s="182"/>
      <c r="K160" s="183">
        <f>H160*G160*I160</f>
        <v>147.21</v>
      </c>
      <c r="L160" s="235"/>
      <c r="M160" s="235"/>
      <c r="N160" s="302"/>
      <c r="O160" s="179"/>
    </row>
    <row r="161" spans="1:15" s="35" customFormat="1" ht="15.95" customHeight="1">
      <c r="A161" s="469"/>
      <c r="B161" s="417"/>
      <c r="C161" s="514" t="s">
        <v>22</v>
      </c>
      <c r="D161" s="515"/>
      <c r="E161" s="515"/>
      <c r="F161" s="516"/>
      <c r="G161" s="180"/>
      <c r="H161" s="181"/>
      <c r="I161" s="180"/>
      <c r="J161" s="182"/>
      <c r="K161" s="195"/>
      <c r="L161" s="235"/>
      <c r="M161" s="235"/>
      <c r="N161" s="302"/>
      <c r="O161" s="179"/>
    </row>
    <row r="162" spans="1:15" s="35" customFormat="1" ht="15.95" customHeight="1">
      <c r="A162" s="469"/>
      <c r="B162" s="417"/>
      <c r="C162" s="425" t="s">
        <v>224</v>
      </c>
      <c r="D162" s="426"/>
      <c r="E162" s="426"/>
      <c r="F162" s="427"/>
      <c r="G162" s="180">
        <v>-2</v>
      </c>
      <c r="H162" s="181">
        <v>1</v>
      </c>
      <c r="I162" s="180"/>
      <c r="J162" s="182">
        <v>2.1</v>
      </c>
      <c r="K162" s="183">
        <f t="shared" ref="K162:K163" si="13">H162*G162*J162</f>
        <v>-4.2</v>
      </c>
      <c r="L162" s="235"/>
      <c r="M162" s="235"/>
      <c r="N162" s="302"/>
      <c r="O162" s="179"/>
    </row>
    <row r="163" spans="1:15" s="35" customFormat="1" ht="15.95" customHeight="1">
      <c r="A163" s="469"/>
      <c r="B163" s="417"/>
      <c r="C163" s="425" t="s">
        <v>224</v>
      </c>
      <c r="D163" s="426"/>
      <c r="E163" s="426"/>
      <c r="F163" s="427"/>
      <c r="G163" s="180">
        <v>-2</v>
      </c>
      <c r="H163" s="181">
        <v>0.9</v>
      </c>
      <c r="I163" s="180"/>
      <c r="J163" s="182">
        <v>2.1</v>
      </c>
      <c r="K163" s="183">
        <f t="shared" si="13"/>
        <v>-3.7800000000000002</v>
      </c>
      <c r="L163" s="235"/>
      <c r="M163" s="235"/>
      <c r="N163" s="302"/>
      <c r="O163" s="179"/>
    </row>
    <row r="164" spans="1:15" s="35" customFormat="1" ht="15.95" customHeight="1">
      <c r="A164" s="469"/>
      <c r="B164" s="417"/>
      <c r="C164" s="425" t="s">
        <v>225</v>
      </c>
      <c r="D164" s="426"/>
      <c r="E164" s="426"/>
      <c r="F164" s="427"/>
      <c r="G164" s="180">
        <v>-1</v>
      </c>
      <c r="H164" s="181">
        <v>3.3</v>
      </c>
      <c r="I164" s="180">
        <v>1.915</v>
      </c>
      <c r="J164" s="182"/>
      <c r="K164" s="183">
        <f>H164*G164*I164</f>
        <v>-6.3194999999999997</v>
      </c>
      <c r="L164" s="236"/>
      <c r="M164" s="236"/>
      <c r="N164" s="303"/>
      <c r="O164" s="179"/>
    </row>
    <row r="165" spans="1:15" s="35" customFormat="1" ht="15.95" customHeight="1">
      <c r="A165" s="469"/>
      <c r="B165" s="417"/>
      <c r="C165" s="425" t="s">
        <v>269</v>
      </c>
      <c r="D165" s="426"/>
      <c r="E165" s="426"/>
      <c r="F165" s="427"/>
      <c r="G165" s="180"/>
      <c r="H165" s="181"/>
      <c r="I165" s="180"/>
      <c r="J165" s="182"/>
      <c r="K165" s="183">
        <v>-21.94</v>
      </c>
      <c r="L165" s="235"/>
      <c r="M165" s="235"/>
      <c r="N165" s="302"/>
      <c r="O165" s="179"/>
    </row>
    <row r="166" spans="1:15" s="35" customFormat="1" ht="12.75">
      <c r="A166" s="469"/>
      <c r="B166" s="417"/>
      <c r="C166" s="514" t="s">
        <v>226</v>
      </c>
      <c r="D166" s="515"/>
      <c r="E166" s="515"/>
      <c r="F166" s="516"/>
      <c r="G166" s="196"/>
      <c r="H166" s="197"/>
      <c r="I166" s="196"/>
      <c r="J166" s="198"/>
      <c r="K166" s="195">
        <f>SUM(K157:K165)</f>
        <v>231.04250000000002</v>
      </c>
      <c r="L166" s="235"/>
      <c r="M166" s="235"/>
      <c r="N166" s="302"/>
      <c r="O166" s="179"/>
    </row>
    <row r="167" spans="1:15" s="35" customFormat="1" ht="12.75">
      <c r="A167" s="469"/>
      <c r="B167" s="417"/>
      <c r="C167" s="517" t="s">
        <v>201</v>
      </c>
      <c r="D167" s="518"/>
      <c r="E167" s="518"/>
      <c r="F167" s="519"/>
      <c r="G167" s="180"/>
      <c r="H167" s="181"/>
      <c r="I167" s="180"/>
      <c r="J167" s="182"/>
      <c r="K167" s="163">
        <f>0.6*0.6</f>
        <v>0.36</v>
      </c>
      <c r="L167" s="235"/>
      <c r="M167" s="235"/>
      <c r="N167" s="302"/>
      <c r="O167" s="179"/>
    </row>
    <row r="168" spans="1:15" s="35" customFormat="1" ht="21.75" customHeight="1">
      <c r="A168" s="469"/>
      <c r="B168" s="417"/>
      <c r="C168" s="517" t="s">
        <v>207</v>
      </c>
      <c r="D168" s="518"/>
      <c r="E168" s="518"/>
      <c r="F168" s="519"/>
      <c r="G168" s="180"/>
      <c r="H168" s="181"/>
      <c r="I168" s="180"/>
      <c r="J168" s="182"/>
      <c r="K168" s="163">
        <f>K166/K167</f>
        <v>641.78472222222229</v>
      </c>
      <c r="L168" s="235"/>
      <c r="M168" s="235"/>
      <c r="N168" s="302"/>
      <c r="O168" s="179"/>
    </row>
    <row r="169" spans="1:15" s="35" customFormat="1" ht="26.25" customHeight="1">
      <c r="A169" s="469"/>
      <c r="B169" s="417"/>
      <c r="C169" s="425" t="s">
        <v>280</v>
      </c>
      <c r="D169" s="426"/>
      <c r="E169" s="426"/>
      <c r="F169" s="427"/>
      <c r="G169" s="180"/>
      <c r="H169" s="181"/>
      <c r="I169" s="180"/>
      <c r="J169" s="182"/>
      <c r="K169" s="163">
        <v>3.0144000000000002</v>
      </c>
      <c r="L169" s="235"/>
      <c r="M169" s="235"/>
      <c r="N169" s="302"/>
      <c r="O169" s="179"/>
    </row>
    <row r="170" spans="1:15" s="35" customFormat="1" ht="12.75">
      <c r="A170" s="469"/>
      <c r="B170" s="417"/>
      <c r="C170" s="425" t="s">
        <v>230</v>
      </c>
      <c r="D170" s="426"/>
      <c r="E170" s="426"/>
      <c r="F170" s="427"/>
      <c r="G170" s="180"/>
      <c r="H170" s="181"/>
      <c r="I170" s="180"/>
      <c r="J170" s="182"/>
      <c r="K170" s="195">
        <f>K169*K168</f>
        <v>1934.595866666667</v>
      </c>
      <c r="L170" s="235"/>
      <c r="M170" s="235"/>
      <c r="N170" s="302"/>
      <c r="O170" s="179"/>
    </row>
    <row r="171" spans="1:15" s="35" customFormat="1" ht="12.75">
      <c r="A171" s="469"/>
      <c r="B171" s="417"/>
      <c r="C171" s="514" t="s">
        <v>231</v>
      </c>
      <c r="D171" s="515"/>
      <c r="E171" s="515"/>
      <c r="F171" s="516"/>
      <c r="G171" s="180"/>
      <c r="H171" s="181"/>
      <c r="I171" s="180"/>
      <c r="J171" s="182"/>
      <c r="K171" s="163"/>
      <c r="L171" s="235"/>
      <c r="M171" s="235"/>
      <c r="N171" s="302"/>
      <c r="O171" s="179"/>
    </row>
    <row r="172" spans="1:15" s="35" customFormat="1" ht="12.75">
      <c r="A172" s="469"/>
      <c r="B172" s="417"/>
      <c r="C172" s="425" t="s">
        <v>227</v>
      </c>
      <c r="D172" s="426"/>
      <c r="E172" s="426"/>
      <c r="F172" s="427"/>
      <c r="G172" s="180">
        <f>7*18</f>
        <v>126</v>
      </c>
      <c r="H172" s="181"/>
      <c r="I172" s="180"/>
      <c r="J172" s="182">
        <v>0.6</v>
      </c>
      <c r="K172" s="163">
        <f>J172*G172</f>
        <v>75.599999999999994</v>
      </c>
      <c r="L172" s="235"/>
      <c r="M172" s="235"/>
      <c r="N172" s="302"/>
      <c r="O172" s="179"/>
    </row>
    <row r="173" spans="1:15" s="35" customFormat="1" ht="12.75">
      <c r="A173" s="469"/>
      <c r="B173" s="417"/>
      <c r="C173" s="425" t="s">
        <v>228</v>
      </c>
      <c r="D173" s="426"/>
      <c r="E173" s="426"/>
      <c r="F173" s="427"/>
      <c r="G173" s="180">
        <f>13*18</f>
        <v>234</v>
      </c>
      <c r="H173" s="181"/>
      <c r="I173" s="180"/>
      <c r="J173" s="182">
        <v>0.9</v>
      </c>
      <c r="K173" s="163">
        <f>J173*G173</f>
        <v>210.6</v>
      </c>
      <c r="L173" s="235"/>
      <c r="M173" s="235"/>
      <c r="N173" s="302"/>
      <c r="O173" s="179"/>
    </row>
    <row r="174" spans="1:15" s="35" customFormat="1" ht="12.75">
      <c r="A174" s="469"/>
      <c r="B174" s="417"/>
      <c r="C174" s="514" t="s">
        <v>229</v>
      </c>
      <c r="D174" s="515"/>
      <c r="E174" s="515"/>
      <c r="F174" s="516"/>
      <c r="G174" s="196"/>
      <c r="H174" s="197"/>
      <c r="I174" s="196"/>
      <c r="J174" s="198"/>
      <c r="K174" s="195">
        <f>SUM(K172:K173)</f>
        <v>286.2</v>
      </c>
      <c r="L174" s="235"/>
      <c r="M174" s="235"/>
      <c r="N174" s="302"/>
      <c r="O174" s="179"/>
    </row>
    <row r="175" spans="1:15" s="35" customFormat="1" ht="24" customHeight="1">
      <c r="A175" s="469"/>
      <c r="B175" s="417"/>
      <c r="C175" s="425" t="s">
        <v>281</v>
      </c>
      <c r="D175" s="426"/>
      <c r="E175" s="426"/>
      <c r="F175" s="427"/>
      <c r="G175" s="180"/>
      <c r="H175" s="181"/>
      <c r="I175" s="180"/>
      <c r="J175" s="182"/>
      <c r="K175" s="163">
        <v>2.512</v>
      </c>
      <c r="L175" s="235"/>
      <c r="M175" s="235"/>
      <c r="N175" s="302"/>
      <c r="O175" s="179"/>
    </row>
    <row r="176" spans="1:15" s="35" customFormat="1" ht="12.75">
      <c r="A176" s="469"/>
      <c r="B176" s="417"/>
      <c r="C176" s="425" t="s">
        <v>214</v>
      </c>
      <c r="D176" s="426"/>
      <c r="E176" s="426"/>
      <c r="F176" s="427"/>
      <c r="G176" s="180"/>
      <c r="H176" s="181"/>
      <c r="I176" s="180"/>
      <c r="J176" s="182"/>
      <c r="K176" s="195">
        <f>K175*K174</f>
        <v>718.93439999999998</v>
      </c>
      <c r="L176" s="235"/>
      <c r="M176" s="235"/>
      <c r="N176" s="302"/>
      <c r="O176" s="179"/>
    </row>
    <row r="177" spans="1:15" s="35" customFormat="1" ht="12.75">
      <c r="A177" s="470"/>
      <c r="B177" s="418"/>
      <c r="C177" s="514" t="s">
        <v>215</v>
      </c>
      <c r="D177" s="515"/>
      <c r="E177" s="515"/>
      <c r="F177" s="516"/>
      <c r="G177" s="180"/>
      <c r="H177" s="181"/>
      <c r="I177" s="180"/>
      <c r="J177" s="182"/>
      <c r="K177" s="163">
        <f>K176+K170</f>
        <v>2653.5302666666671</v>
      </c>
      <c r="L177" s="184">
        <v>101</v>
      </c>
      <c r="M177" s="168" t="s">
        <v>26</v>
      </c>
      <c r="N177" s="328">
        <f>L177*K177</f>
        <v>268006.5569333334</v>
      </c>
    </row>
    <row r="178" spans="1:15" s="35" customFormat="1" ht="12.75">
      <c r="A178" s="61"/>
      <c r="B178" s="128"/>
      <c r="C178" s="96"/>
      <c r="D178" s="96"/>
      <c r="E178" s="96"/>
      <c r="F178" s="96"/>
      <c r="G178" s="176"/>
      <c r="H178" s="129"/>
      <c r="I178" s="129"/>
      <c r="J178" s="130"/>
      <c r="K178" s="131"/>
      <c r="L178" s="79" t="s">
        <v>46</v>
      </c>
      <c r="M178" s="68"/>
      <c r="N178" s="318"/>
    </row>
    <row r="179" spans="1:15" s="35" customFormat="1" ht="117" customHeight="1">
      <c r="A179" s="343">
        <v>22</v>
      </c>
      <c r="B179" s="416" t="s">
        <v>203</v>
      </c>
      <c r="C179" s="437" t="s">
        <v>285</v>
      </c>
      <c r="D179" s="437"/>
      <c r="E179" s="437"/>
      <c r="F179" s="437"/>
      <c r="G179" s="161"/>
      <c r="H179" s="138"/>
      <c r="I179" s="138"/>
      <c r="J179" s="159"/>
      <c r="K179" s="178"/>
      <c r="L179" s="431">
        <v>1040</v>
      </c>
      <c r="M179" s="432" t="s">
        <v>13</v>
      </c>
      <c r="N179" s="533">
        <f>L179*K189</f>
        <v>491071.88</v>
      </c>
      <c r="O179" s="179"/>
    </row>
    <row r="180" spans="1:15" s="35" customFormat="1" ht="12.75">
      <c r="A180" s="343"/>
      <c r="B180" s="417"/>
      <c r="C180" s="425" t="s">
        <v>222</v>
      </c>
      <c r="D180" s="426"/>
      <c r="E180" s="426"/>
      <c r="F180" s="427"/>
      <c r="G180" s="181">
        <v>2</v>
      </c>
      <c r="H180" s="181">
        <f>H157</f>
        <v>9.09</v>
      </c>
      <c r="I180" s="180"/>
      <c r="J180" s="181">
        <f>J157</f>
        <v>4.8</v>
      </c>
      <c r="K180" s="183">
        <f>H180*G180*J180</f>
        <v>87.263999999999996</v>
      </c>
      <c r="L180" s="431"/>
      <c r="M180" s="432"/>
      <c r="N180" s="534"/>
      <c r="O180" s="179"/>
    </row>
    <row r="181" spans="1:15" s="35" customFormat="1" ht="12.75">
      <c r="A181" s="343"/>
      <c r="B181" s="417"/>
      <c r="C181" s="425" t="s">
        <v>223</v>
      </c>
      <c r="D181" s="426"/>
      <c r="E181" s="426"/>
      <c r="F181" s="427"/>
      <c r="G181" s="181">
        <v>2</v>
      </c>
      <c r="H181" s="181">
        <f>H158</f>
        <v>11.5</v>
      </c>
      <c r="I181" s="180"/>
      <c r="J181" s="181">
        <f t="shared" ref="J181" si="14">J158</f>
        <v>4.8</v>
      </c>
      <c r="K181" s="183">
        <f t="shared" ref="K181:K182" si="15">H181*G181*J181</f>
        <v>110.39999999999999</v>
      </c>
      <c r="L181" s="431"/>
      <c r="M181" s="432"/>
      <c r="N181" s="534"/>
      <c r="O181" s="179"/>
    </row>
    <row r="182" spans="1:15" s="35" customFormat="1" ht="12.75">
      <c r="A182" s="343"/>
      <c r="B182" s="417"/>
      <c r="C182" s="425" t="s">
        <v>239</v>
      </c>
      <c r="D182" s="426"/>
      <c r="E182" s="426"/>
      <c r="F182" s="427"/>
      <c r="G182" s="181">
        <v>2</v>
      </c>
      <c r="H182" s="181">
        <f>H159</f>
        <v>4.4249999999999998</v>
      </c>
      <c r="I182" s="180"/>
      <c r="J182" s="181">
        <f t="shared" ref="J182" si="16">J159</f>
        <v>4.8</v>
      </c>
      <c r="K182" s="183">
        <f t="shared" si="15"/>
        <v>42.48</v>
      </c>
      <c r="L182" s="431"/>
      <c r="M182" s="432"/>
      <c r="N182" s="534"/>
      <c r="O182" s="179"/>
    </row>
    <row r="183" spans="1:15" s="35" customFormat="1" ht="12.75">
      <c r="A183" s="343"/>
      <c r="B183" s="417"/>
      <c r="C183" s="425" t="s">
        <v>233</v>
      </c>
      <c r="D183" s="426"/>
      <c r="E183" s="426"/>
      <c r="F183" s="427"/>
      <c r="G183" s="181">
        <v>2</v>
      </c>
      <c r="H183" s="181">
        <f>H160</f>
        <v>14</v>
      </c>
      <c r="I183" s="180">
        <v>10.515000000000001</v>
      </c>
      <c r="J183" s="182"/>
      <c r="K183" s="183">
        <f>H183*G183*I183</f>
        <v>294.42</v>
      </c>
      <c r="L183" s="431"/>
      <c r="M183" s="432"/>
      <c r="N183" s="534"/>
      <c r="O183" s="179"/>
    </row>
    <row r="184" spans="1:15" s="35" customFormat="1" ht="12.75">
      <c r="A184" s="343"/>
      <c r="B184" s="417"/>
      <c r="C184" s="425" t="s">
        <v>269</v>
      </c>
      <c r="D184" s="426"/>
      <c r="E184" s="426"/>
      <c r="F184" s="427"/>
      <c r="G184" s="180"/>
      <c r="H184" s="181"/>
      <c r="I184" s="180"/>
      <c r="J184" s="182"/>
      <c r="K184" s="183">
        <v>-43.88</v>
      </c>
      <c r="L184" s="431"/>
      <c r="M184" s="432"/>
      <c r="N184" s="534"/>
      <c r="O184" s="179"/>
    </row>
    <row r="185" spans="1:15" s="35" customFormat="1" ht="12.75">
      <c r="A185" s="343"/>
      <c r="B185" s="417"/>
      <c r="C185" s="514" t="s">
        <v>22</v>
      </c>
      <c r="D185" s="515"/>
      <c r="E185" s="515"/>
      <c r="F185" s="516"/>
      <c r="G185" s="180"/>
      <c r="H185" s="181"/>
      <c r="I185" s="180"/>
      <c r="J185" s="182"/>
      <c r="K185" s="195"/>
      <c r="L185" s="431"/>
      <c r="M185" s="432"/>
      <c r="N185" s="534"/>
      <c r="O185" s="179"/>
    </row>
    <row r="186" spans="1:15" s="35" customFormat="1" ht="12.75">
      <c r="A186" s="343"/>
      <c r="B186" s="417"/>
      <c r="C186" s="425" t="s">
        <v>224</v>
      </c>
      <c r="D186" s="426"/>
      <c r="E186" s="426"/>
      <c r="F186" s="427"/>
      <c r="G186" s="180">
        <v>-4</v>
      </c>
      <c r="H186" s="181">
        <v>1</v>
      </c>
      <c r="I186" s="180"/>
      <c r="J186" s="182">
        <v>2.1</v>
      </c>
      <c r="K186" s="183">
        <f t="shared" ref="K186:K187" si="17">H186*G186*J186</f>
        <v>-8.4</v>
      </c>
      <c r="L186" s="431"/>
      <c r="M186" s="432"/>
      <c r="N186" s="534"/>
      <c r="O186" s="179"/>
    </row>
    <row r="187" spans="1:15" s="35" customFormat="1" ht="12.75">
      <c r="A187" s="343"/>
      <c r="B187" s="417"/>
      <c r="C187" s="425" t="s">
        <v>224</v>
      </c>
      <c r="D187" s="426"/>
      <c r="E187" s="426"/>
      <c r="F187" s="427"/>
      <c r="G187" s="180">
        <v>-2</v>
      </c>
      <c r="H187" s="181">
        <v>0.9</v>
      </c>
      <c r="I187" s="180"/>
      <c r="J187" s="182">
        <v>2.1</v>
      </c>
      <c r="K187" s="183">
        <f t="shared" si="17"/>
        <v>-3.7800000000000002</v>
      </c>
      <c r="L187" s="431"/>
      <c r="M187" s="432"/>
      <c r="N187" s="534"/>
      <c r="O187" s="179"/>
    </row>
    <row r="188" spans="1:15" s="35" customFormat="1" ht="12.75">
      <c r="A188" s="343"/>
      <c r="B188" s="417"/>
      <c r="C188" s="425" t="s">
        <v>225</v>
      </c>
      <c r="D188" s="426"/>
      <c r="E188" s="426"/>
      <c r="F188" s="427"/>
      <c r="G188" s="180">
        <v>-1</v>
      </c>
      <c r="H188" s="181">
        <v>3.3</v>
      </c>
      <c r="I188" s="180">
        <v>1.915</v>
      </c>
      <c r="J188" s="182"/>
      <c r="K188" s="183">
        <f>H188*G188*I188</f>
        <v>-6.3194999999999997</v>
      </c>
      <c r="L188" s="431"/>
      <c r="M188" s="432"/>
      <c r="N188" s="534"/>
      <c r="O188" s="179"/>
    </row>
    <row r="189" spans="1:15" s="35" customFormat="1" ht="15.75" customHeight="1">
      <c r="A189" s="343"/>
      <c r="B189" s="418"/>
      <c r="C189" s="425" t="s">
        <v>16</v>
      </c>
      <c r="D189" s="426"/>
      <c r="E189" s="426"/>
      <c r="F189" s="427"/>
      <c r="G189" s="161"/>
      <c r="H189" s="138"/>
      <c r="I189" s="138"/>
      <c r="J189" s="159"/>
      <c r="K189" s="184">
        <f>SUM(K180:K188)</f>
        <v>472.18450000000001</v>
      </c>
      <c r="L189" s="431"/>
      <c r="M189" s="432"/>
      <c r="N189" s="535"/>
    </row>
    <row r="190" spans="1:15" s="35" customFormat="1" ht="12.75">
      <c r="A190" s="61"/>
      <c r="B190" s="128"/>
      <c r="C190" s="96"/>
      <c r="D190" s="96"/>
      <c r="E190" s="96"/>
      <c r="F190" s="96"/>
      <c r="G190" s="176"/>
      <c r="H190" s="129"/>
      <c r="I190" s="129"/>
      <c r="J190" s="130"/>
      <c r="K190" s="131"/>
      <c r="L190" s="79" t="s">
        <v>46</v>
      </c>
      <c r="M190" s="68"/>
      <c r="N190" s="318"/>
    </row>
    <row r="191" spans="1:15" s="35" customFormat="1" ht="94.5" customHeight="1">
      <c r="A191" s="468">
        <v>23</v>
      </c>
      <c r="B191" s="416" t="s">
        <v>245</v>
      </c>
      <c r="C191" s="437" t="s">
        <v>286</v>
      </c>
      <c r="D191" s="437"/>
      <c r="E191" s="437"/>
      <c r="F191" s="437"/>
      <c r="G191" s="161"/>
      <c r="H191" s="138"/>
      <c r="I191" s="138"/>
      <c r="J191" s="159"/>
      <c r="K191" s="178"/>
      <c r="L191" s="201"/>
      <c r="M191" s="201"/>
      <c r="N191" s="301"/>
      <c r="O191" s="179"/>
    </row>
    <row r="192" spans="1:15" s="35" customFormat="1" ht="12.75">
      <c r="A192" s="469"/>
      <c r="B192" s="417"/>
      <c r="C192" s="425" t="s">
        <v>222</v>
      </c>
      <c r="D192" s="426"/>
      <c r="E192" s="426"/>
      <c r="F192" s="427"/>
      <c r="G192" s="181">
        <v>3</v>
      </c>
      <c r="H192" s="181">
        <f>H180</f>
        <v>9.09</v>
      </c>
      <c r="I192" s="180"/>
      <c r="J192" s="181">
        <f>J180</f>
        <v>4.8</v>
      </c>
      <c r="K192" s="183">
        <f>H192*G192*J192</f>
        <v>130.89599999999999</v>
      </c>
      <c r="L192" s="235"/>
      <c r="M192" s="235"/>
      <c r="N192" s="302"/>
      <c r="O192" s="179"/>
    </row>
    <row r="193" spans="1:62" s="35" customFormat="1" ht="12.75">
      <c r="A193" s="469"/>
      <c r="B193" s="417"/>
      <c r="C193" s="425" t="s">
        <v>223</v>
      </c>
      <c r="D193" s="426"/>
      <c r="E193" s="426"/>
      <c r="F193" s="427"/>
      <c r="G193" s="181">
        <v>1</v>
      </c>
      <c r="H193" s="181">
        <f>H181</f>
        <v>11.5</v>
      </c>
      <c r="I193" s="180"/>
      <c r="J193" s="181">
        <f>J181</f>
        <v>4.8</v>
      </c>
      <c r="K193" s="183">
        <f t="shared" ref="K193:K194" si="18">H193*G193*J193</f>
        <v>55.199999999999996</v>
      </c>
      <c r="L193" s="235"/>
      <c r="M193" s="235"/>
      <c r="N193" s="302"/>
      <c r="O193" s="179"/>
    </row>
    <row r="194" spans="1:62" s="35" customFormat="1" ht="12.75">
      <c r="A194" s="469"/>
      <c r="B194" s="417"/>
      <c r="C194" s="425" t="s">
        <v>239</v>
      </c>
      <c r="D194" s="426"/>
      <c r="E194" s="426"/>
      <c r="F194" s="427"/>
      <c r="G194" s="181">
        <v>4</v>
      </c>
      <c r="H194" s="181">
        <f t="shared" ref="H194:J194" si="19">H182</f>
        <v>4.4249999999999998</v>
      </c>
      <c r="I194" s="180"/>
      <c r="J194" s="181">
        <f t="shared" si="19"/>
        <v>4.8</v>
      </c>
      <c r="K194" s="183">
        <f t="shared" si="18"/>
        <v>84.96</v>
      </c>
      <c r="L194" s="235"/>
      <c r="M194" s="235"/>
      <c r="N194" s="302"/>
      <c r="O194" s="179"/>
    </row>
    <row r="195" spans="1:62" s="35" customFormat="1" ht="12.75">
      <c r="A195" s="469"/>
      <c r="B195" s="417"/>
      <c r="C195" s="425" t="s">
        <v>269</v>
      </c>
      <c r="D195" s="426"/>
      <c r="E195" s="426"/>
      <c r="F195" s="427"/>
      <c r="G195" s="180"/>
      <c r="H195" s="181"/>
      <c r="I195" s="180"/>
      <c r="J195" s="182"/>
      <c r="K195" s="183">
        <v>-21.94</v>
      </c>
      <c r="L195" s="236"/>
      <c r="M195" s="236"/>
      <c r="N195" s="303"/>
      <c r="O195" s="179"/>
    </row>
    <row r="196" spans="1:62" s="35" customFormat="1" ht="12.75">
      <c r="A196" s="469"/>
      <c r="B196" s="417"/>
      <c r="C196" s="514" t="s">
        <v>22</v>
      </c>
      <c r="D196" s="515"/>
      <c r="E196" s="515"/>
      <c r="F196" s="516"/>
      <c r="G196" s="180"/>
      <c r="H196" s="181"/>
      <c r="I196" s="180"/>
      <c r="J196" s="182"/>
      <c r="K196" s="195"/>
      <c r="L196" s="235"/>
      <c r="M196" s="235"/>
      <c r="N196" s="302"/>
      <c r="O196" s="179"/>
    </row>
    <row r="197" spans="1:62" s="35" customFormat="1" ht="12.75">
      <c r="A197" s="469"/>
      <c r="B197" s="417"/>
      <c r="C197" s="425" t="s">
        <v>224</v>
      </c>
      <c r="D197" s="426"/>
      <c r="E197" s="426"/>
      <c r="F197" s="427"/>
      <c r="G197" s="180">
        <v>-4</v>
      </c>
      <c r="H197" s="181">
        <v>1</v>
      </c>
      <c r="I197" s="180"/>
      <c r="J197" s="182">
        <v>2.1</v>
      </c>
      <c r="K197" s="183">
        <f t="shared" ref="K197:K198" si="20">H197*G197*J197</f>
        <v>-8.4</v>
      </c>
      <c r="L197" s="235"/>
      <c r="M197" s="235"/>
      <c r="N197" s="302"/>
      <c r="O197" s="179"/>
    </row>
    <row r="198" spans="1:62" s="35" customFormat="1" ht="12.75">
      <c r="A198" s="469"/>
      <c r="B198" s="417"/>
      <c r="C198" s="425" t="s">
        <v>224</v>
      </c>
      <c r="D198" s="426"/>
      <c r="E198" s="426"/>
      <c r="F198" s="427"/>
      <c r="G198" s="180">
        <v>-2</v>
      </c>
      <c r="H198" s="181">
        <v>0.9</v>
      </c>
      <c r="I198" s="180"/>
      <c r="J198" s="182">
        <v>2.1</v>
      </c>
      <c r="K198" s="183">
        <f t="shared" si="20"/>
        <v>-3.7800000000000002</v>
      </c>
      <c r="L198" s="235"/>
      <c r="M198" s="235"/>
      <c r="N198" s="302"/>
      <c r="O198" s="179"/>
    </row>
    <row r="199" spans="1:62" s="35" customFormat="1" ht="12.75">
      <c r="A199" s="469"/>
      <c r="B199" s="417"/>
      <c r="C199" s="425" t="s">
        <v>225</v>
      </c>
      <c r="D199" s="426"/>
      <c r="E199" s="426"/>
      <c r="F199" s="427"/>
      <c r="G199" s="180">
        <v>-1</v>
      </c>
      <c r="H199" s="181">
        <v>3.3</v>
      </c>
      <c r="I199" s="180">
        <v>1.915</v>
      </c>
      <c r="J199" s="182"/>
      <c r="K199" s="183">
        <f>H199*G199*I199</f>
        <v>-6.3194999999999997</v>
      </c>
      <c r="L199" s="235"/>
      <c r="M199" s="235"/>
      <c r="N199" s="302"/>
      <c r="O199" s="179"/>
    </row>
    <row r="200" spans="1:62" s="35" customFormat="1" ht="15.75" customHeight="1">
      <c r="A200" s="470"/>
      <c r="B200" s="418"/>
      <c r="C200" s="425" t="s">
        <v>16</v>
      </c>
      <c r="D200" s="426"/>
      <c r="E200" s="426"/>
      <c r="F200" s="427"/>
      <c r="G200" s="161"/>
      <c r="H200" s="138"/>
      <c r="I200" s="138"/>
      <c r="J200" s="159"/>
      <c r="K200" s="184">
        <f>SUM(K192:K199)</f>
        <v>230.61649999999997</v>
      </c>
      <c r="L200" s="201">
        <v>1068</v>
      </c>
      <c r="M200" s="201" t="s">
        <v>13</v>
      </c>
      <c r="N200" s="328">
        <f>L200*K200</f>
        <v>246298.42199999996</v>
      </c>
    </row>
    <row r="201" spans="1:62" s="35" customFormat="1" ht="15.75" customHeight="1">
      <c r="A201" s="177"/>
      <c r="B201" s="146"/>
      <c r="C201" s="199"/>
      <c r="D201" s="187"/>
      <c r="E201" s="187"/>
      <c r="F201" s="200"/>
      <c r="G201" s="161"/>
      <c r="H201" s="138"/>
      <c r="I201" s="138"/>
      <c r="J201" s="159"/>
      <c r="K201" s="201"/>
      <c r="L201" s="145"/>
      <c r="M201" s="168"/>
      <c r="N201" s="302"/>
    </row>
    <row r="202" spans="1:62" s="36" customFormat="1" ht="45" customHeight="1">
      <c r="A202" s="343">
        <v>24</v>
      </c>
      <c r="B202" s="344" t="s">
        <v>261</v>
      </c>
      <c r="C202" s="437" t="s">
        <v>262</v>
      </c>
      <c r="D202" s="437"/>
      <c r="E202" s="437"/>
      <c r="F202" s="437"/>
      <c r="G202" s="161"/>
      <c r="H202" s="161"/>
      <c r="I202" s="161"/>
      <c r="J202" s="202"/>
      <c r="K202" s="178"/>
      <c r="L202" s="532">
        <v>83137</v>
      </c>
      <c r="M202" s="432" t="s">
        <v>14</v>
      </c>
      <c r="N202" s="533">
        <f>L202*K206</f>
        <v>8433.2094375000015</v>
      </c>
      <c r="O202" s="35"/>
      <c r="P202" s="35"/>
      <c r="Q202" s="35"/>
      <c r="R202" s="35"/>
      <c r="S202" s="35"/>
      <c r="T202" s="35"/>
      <c r="U202" s="35"/>
      <c r="V202" s="35"/>
      <c r="W202" s="35"/>
      <c r="X202" s="35"/>
      <c r="Y202" s="35"/>
      <c r="Z202" s="35"/>
      <c r="AA202" s="35"/>
      <c r="AB202" s="35"/>
      <c r="AC202" s="35"/>
      <c r="AD202" s="35"/>
      <c r="AE202" s="35"/>
      <c r="AF202" s="35"/>
      <c r="AG202" s="35"/>
      <c r="AH202" s="35"/>
      <c r="AI202" s="35"/>
      <c r="AJ202" s="35"/>
      <c r="AK202" s="35"/>
      <c r="AL202" s="35"/>
      <c r="AM202" s="35"/>
      <c r="AN202" s="35"/>
      <c r="AO202" s="35"/>
      <c r="AP202" s="35"/>
      <c r="AQ202" s="35"/>
      <c r="AR202" s="35"/>
      <c r="AS202" s="35"/>
      <c r="AT202" s="35"/>
      <c r="AU202" s="35"/>
      <c r="AV202" s="35"/>
      <c r="AW202" s="35"/>
      <c r="AX202" s="35"/>
      <c r="AY202" s="35"/>
      <c r="AZ202" s="35"/>
      <c r="BA202" s="35"/>
      <c r="BB202" s="35"/>
      <c r="BC202" s="35"/>
      <c r="BD202" s="35"/>
      <c r="BE202" s="35"/>
      <c r="BF202" s="35"/>
      <c r="BG202" s="35"/>
      <c r="BH202" s="35"/>
      <c r="BI202" s="35"/>
      <c r="BJ202" s="35"/>
    </row>
    <row r="203" spans="1:62" s="36" customFormat="1" ht="12.75">
      <c r="A203" s="343"/>
      <c r="B203" s="344"/>
      <c r="C203" s="425" t="s">
        <v>263</v>
      </c>
      <c r="D203" s="426"/>
      <c r="E203" s="426"/>
      <c r="F203" s="427"/>
      <c r="G203" s="161"/>
      <c r="H203" s="161"/>
      <c r="I203" s="161"/>
      <c r="J203" s="202"/>
      <c r="K203" s="178"/>
      <c r="L203" s="532"/>
      <c r="M203" s="432"/>
      <c r="N203" s="534"/>
      <c r="O203" s="35"/>
      <c r="P203" s="35"/>
      <c r="Q203" s="35"/>
      <c r="R203" s="35"/>
      <c r="S203" s="35"/>
      <c r="T203" s="35"/>
      <c r="U203" s="35"/>
      <c r="V203" s="35"/>
      <c r="W203" s="35"/>
      <c r="X203" s="35"/>
      <c r="Y203" s="35"/>
      <c r="Z203" s="35"/>
      <c r="AA203" s="35"/>
      <c r="AB203" s="35"/>
      <c r="AC203" s="35"/>
      <c r="AD203" s="35"/>
      <c r="AE203" s="35"/>
      <c r="AF203" s="35"/>
      <c r="AG203" s="35"/>
      <c r="AH203" s="35"/>
      <c r="AI203" s="35"/>
      <c r="AJ203" s="35"/>
      <c r="AK203" s="35"/>
      <c r="AL203" s="35"/>
      <c r="AM203" s="35"/>
      <c r="AN203" s="35"/>
      <c r="AO203" s="35"/>
      <c r="AP203" s="35"/>
      <c r="AQ203" s="35"/>
      <c r="AR203" s="35"/>
      <c r="AS203" s="35"/>
      <c r="AT203" s="35"/>
      <c r="AU203" s="35"/>
      <c r="AV203" s="35"/>
      <c r="AW203" s="35"/>
      <c r="AX203" s="35"/>
      <c r="AY203" s="35"/>
      <c r="AZ203" s="35"/>
      <c r="BA203" s="35"/>
      <c r="BB203" s="35"/>
      <c r="BC203" s="35"/>
      <c r="BD203" s="35"/>
      <c r="BE203" s="35"/>
      <c r="BF203" s="35"/>
      <c r="BG203" s="35"/>
      <c r="BH203" s="35"/>
      <c r="BI203" s="35"/>
      <c r="BJ203" s="35"/>
    </row>
    <row r="204" spans="1:62" s="36" customFormat="1" ht="12.75">
      <c r="A204" s="343"/>
      <c r="B204" s="344"/>
      <c r="C204" s="425" t="s">
        <v>267</v>
      </c>
      <c r="D204" s="426"/>
      <c r="E204" s="426"/>
      <c r="F204" s="427"/>
      <c r="G204" s="161">
        <v>1</v>
      </c>
      <c r="H204" s="203">
        <f>(2*(4.5+2.7))</f>
        <v>14.4</v>
      </c>
      <c r="I204" s="161">
        <v>7.4999999999999997E-2</v>
      </c>
      <c r="J204" s="161">
        <v>0.05</v>
      </c>
      <c r="K204" s="145">
        <f>H204*G204*J204*I204</f>
        <v>5.4000000000000006E-2</v>
      </c>
      <c r="L204" s="532"/>
      <c r="M204" s="432"/>
      <c r="N204" s="534"/>
      <c r="O204" s="35"/>
      <c r="P204" s="35"/>
      <c r="Q204" s="35"/>
      <c r="R204" s="35"/>
      <c r="S204" s="35"/>
      <c r="T204" s="35"/>
      <c r="U204" s="35"/>
      <c r="V204" s="35"/>
      <c r="W204" s="35"/>
      <c r="X204" s="35"/>
      <c r="Y204" s="35"/>
      <c r="Z204" s="35"/>
      <c r="AA204" s="35"/>
      <c r="AB204" s="35"/>
      <c r="AC204" s="35"/>
      <c r="AD204" s="35"/>
      <c r="AE204" s="35"/>
      <c r="AF204" s="35"/>
      <c r="AG204" s="35"/>
      <c r="AH204" s="35"/>
      <c r="AI204" s="35"/>
      <c r="AJ204" s="35"/>
      <c r="AK204" s="35"/>
      <c r="AL204" s="35"/>
      <c r="AM204" s="35"/>
      <c r="AN204" s="35"/>
      <c r="AO204" s="35"/>
      <c r="AP204" s="35"/>
      <c r="AQ204" s="35"/>
      <c r="AR204" s="35"/>
      <c r="AS204" s="35"/>
      <c r="AT204" s="35"/>
      <c r="AU204" s="35"/>
      <c r="AV204" s="35"/>
      <c r="AW204" s="35"/>
      <c r="AX204" s="35"/>
      <c r="AY204" s="35"/>
      <c r="AZ204" s="35"/>
      <c r="BA204" s="35"/>
      <c r="BB204" s="35"/>
      <c r="BC204" s="35"/>
      <c r="BD204" s="35"/>
      <c r="BE204" s="35"/>
      <c r="BF204" s="35"/>
      <c r="BG204" s="35"/>
      <c r="BH204" s="35"/>
      <c r="BI204" s="35"/>
      <c r="BJ204" s="35"/>
    </row>
    <row r="205" spans="1:62" s="36" customFormat="1" ht="12.75" customHeight="1">
      <c r="A205" s="343"/>
      <c r="B205" s="344"/>
      <c r="C205" s="425" t="s">
        <v>268</v>
      </c>
      <c r="D205" s="426"/>
      <c r="E205" s="426"/>
      <c r="F205" s="427"/>
      <c r="G205" s="161">
        <v>1</v>
      </c>
      <c r="H205" s="203">
        <f>(2*(3.625+2.7))</f>
        <v>12.65</v>
      </c>
      <c r="I205" s="161">
        <v>7.4999999999999997E-2</v>
      </c>
      <c r="J205" s="161">
        <v>0.05</v>
      </c>
      <c r="K205" s="145">
        <f>H205*G205*J205*I205</f>
        <v>4.74375E-2</v>
      </c>
      <c r="L205" s="532"/>
      <c r="M205" s="432"/>
      <c r="N205" s="534"/>
      <c r="O205" s="35"/>
      <c r="P205" s="35"/>
      <c r="Q205" s="35"/>
      <c r="R205" s="35"/>
      <c r="S205" s="35"/>
      <c r="T205" s="35"/>
      <c r="U205" s="35"/>
      <c r="V205" s="35"/>
      <c r="W205" s="35"/>
      <c r="X205" s="35"/>
      <c r="Y205" s="35"/>
      <c r="Z205" s="35"/>
      <c r="AA205" s="35"/>
      <c r="AB205" s="35"/>
      <c r="AC205" s="35"/>
      <c r="AD205" s="35"/>
      <c r="AE205" s="35"/>
      <c r="AF205" s="35"/>
      <c r="AG205" s="35"/>
      <c r="AH205" s="35"/>
      <c r="AI205" s="35"/>
      <c r="AJ205" s="35"/>
      <c r="AK205" s="35"/>
      <c r="AL205" s="35"/>
      <c r="AM205" s="35"/>
      <c r="AN205" s="35"/>
      <c r="AO205" s="35"/>
      <c r="AP205" s="35"/>
      <c r="AQ205" s="35"/>
      <c r="AR205" s="35"/>
      <c r="AS205" s="35"/>
      <c r="AT205" s="35"/>
      <c r="AU205" s="35"/>
      <c r="AV205" s="35"/>
      <c r="AW205" s="35"/>
      <c r="AX205" s="35"/>
      <c r="AY205" s="35"/>
      <c r="AZ205" s="35"/>
      <c r="BA205" s="35"/>
      <c r="BB205" s="35"/>
      <c r="BC205" s="35"/>
      <c r="BD205" s="35"/>
      <c r="BE205" s="35"/>
      <c r="BF205" s="35"/>
      <c r="BG205" s="35"/>
      <c r="BH205" s="35"/>
      <c r="BI205" s="35"/>
      <c r="BJ205" s="35"/>
    </row>
    <row r="206" spans="1:62" s="36" customFormat="1" ht="12.75">
      <c r="A206" s="343"/>
      <c r="B206" s="344"/>
      <c r="C206" s="425" t="s">
        <v>16</v>
      </c>
      <c r="D206" s="426"/>
      <c r="E206" s="426"/>
      <c r="F206" s="427"/>
      <c r="G206" s="161"/>
      <c r="H206" s="204"/>
      <c r="I206" s="204"/>
      <c r="J206" s="205"/>
      <c r="K206" s="184">
        <f>SUM(K204:K205)</f>
        <v>0.10143750000000001</v>
      </c>
      <c r="L206" s="532"/>
      <c r="M206" s="432"/>
      <c r="N206" s="535"/>
      <c r="O206" s="35"/>
      <c r="P206" s="35"/>
      <c r="Q206" s="35"/>
      <c r="R206" s="35"/>
      <c r="S206" s="35"/>
      <c r="T206" s="35"/>
      <c r="U206" s="35"/>
      <c r="V206" s="35"/>
      <c r="W206" s="35"/>
      <c r="X206" s="35"/>
      <c r="Y206" s="35"/>
      <c r="Z206" s="35"/>
      <c r="AA206" s="35"/>
      <c r="AB206" s="35"/>
      <c r="AC206" s="35"/>
      <c r="AD206" s="35"/>
      <c r="AE206" s="35"/>
      <c r="AF206" s="35"/>
      <c r="AG206" s="35"/>
      <c r="AH206" s="35"/>
      <c r="AI206" s="35"/>
      <c r="AJ206" s="35"/>
      <c r="AK206" s="35"/>
      <c r="AL206" s="35"/>
      <c r="AM206" s="35"/>
      <c r="AN206" s="35"/>
      <c r="AO206" s="35"/>
      <c r="AP206" s="35"/>
      <c r="AQ206" s="35"/>
      <c r="AR206" s="35"/>
      <c r="AS206" s="35"/>
      <c r="AT206" s="35"/>
      <c r="AU206" s="35"/>
      <c r="AV206" s="35"/>
      <c r="AW206" s="35"/>
      <c r="AX206" s="35"/>
      <c r="AY206" s="35"/>
      <c r="AZ206" s="35"/>
      <c r="BA206" s="35"/>
      <c r="BB206" s="35"/>
      <c r="BC206" s="35"/>
      <c r="BD206" s="35"/>
      <c r="BE206" s="35"/>
      <c r="BF206" s="35"/>
      <c r="BG206" s="35"/>
      <c r="BH206" s="35"/>
      <c r="BI206" s="35"/>
      <c r="BJ206" s="35"/>
    </row>
    <row r="207" spans="1:62" s="36" customFormat="1" ht="12.75">
      <c r="A207" s="177"/>
      <c r="B207" s="161"/>
      <c r="C207" s="199"/>
      <c r="D207" s="187"/>
      <c r="E207" s="187"/>
      <c r="F207" s="200"/>
      <c r="G207" s="161"/>
      <c r="H207" s="204"/>
      <c r="I207" s="204"/>
      <c r="J207" s="205"/>
      <c r="K207" s="201"/>
      <c r="L207" s="206"/>
      <c r="M207" s="168"/>
      <c r="N207" s="302"/>
      <c r="O207" s="35"/>
      <c r="P207" s="35"/>
      <c r="Q207" s="35"/>
      <c r="R207" s="35"/>
      <c r="S207" s="35"/>
      <c r="T207" s="35"/>
      <c r="U207" s="35"/>
      <c r="V207" s="35"/>
      <c r="W207" s="35"/>
      <c r="X207" s="35"/>
      <c r="Y207" s="35"/>
      <c r="Z207" s="35"/>
      <c r="AA207" s="35"/>
      <c r="AB207" s="35"/>
      <c r="AC207" s="35"/>
      <c r="AD207" s="35"/>
      <c r="AE207" s="35"/>
      <c r="AF207" s="35"/>
      <c r="AG207" s="35"/>
      <c r="AH207" s="35"/>
      <c r="AI207" s="35"/>
      <c r="AJ207" s="35"/>
      <c r="AK207" s="35"/>
      <c r="AL207" s="35"/>
      <c r="AM207" s="35"/>
      <c r="AN207" s="35"/>
      <c r="AO207" s="35"/>
      <c r="AP207" s="35"/>
      <c r="AQ207" s="35"/>
      <c r="AR207" s="35"/>
      <c r="AS207" s="35"/>
      <c r="AT207" s="35"/>
      <c r="AU207" s="35"/>
      <c r="AV207" s="35"/>
      <c r="AW207" s="35"/>
      <c r="AX207" s="35"/>
      <c r="AY207" s="35"/>
      <c r="AZ207" s="35"/>
      <c r="BA207" s="35"/>
      <c r="BB207" s="35"/>
      <c r="BC207" s="35"/>
      <c r="BD207" s="35"/>
      <c r="BE207" s="35"/>
      <c r="BF207" s="35"/>
      <c r="BG207" s="35"/>
      <c r="BH207" s="35"/>
      <c r="BI207" s="35"/>
      <c r="BJ207" s="35"/>
    </row>
    <row r="208" spans="1:62" s="36" customFormat="1" ht="30.75" customHeight="1">
      <c r="A208" s="343">
        <v>25</v>
      </c>
      <c r="B208" s="344" t="s">
        <v>264</v>
      </c>
      <c r="C208" s="437" t="s">
        <v>265</v>
      </c>
      <c r="D208" s="437"/>
      <c r="E208" s="437"/>
      <c r="F208" s="437"/>
      <c r="G208" s="161"/>
      <c r="H208" s="161"/>
      <c r="I208" s="161"/>
      <c r="J208" s="202"/>
      <c r="K208" s="178"/>
      <c r="L208" s="532">
        <v>60</v>
      </c>
      <c r="M208" s="432" t="s">
        <v>13</v>
      </c>
      <c r="N208" s="533">
        <f>L208*K211</f>
        <v>284.02500000000003</v>
      </c>
      <c r="O208" s="35"/>
      <c r="P208" s="35"/>
      <c r="Q208" s="35"/>
      <c r="R208" s="35"/>
      <c r="S208" s="35"/>
      <c r="T208" s="35"/>
      <c r="U208" s="35"/>
      <c r="V208" s="35"/>
      <c r="W208" s="35"/>
      <c r="X208" s="35"/>
      <c r="Y208" s="35"/>
      <c r="Z208" s="35"/>
      <c r="AA208" s="35"/>
      <c r="AB208" s="35"/>
      <c r="AC208" s="35"/>
      <c r="AD208" s="35"/>
      <c r="AE208" s="35"/>
      <c r="AF208" s="35"/>
      <c r="AG208" s="35"/>
      <c r="AH208" s="35"/>
      <c r="AI208" s="35"/>
      <c r="AJ208" s="35"/>
      <c r="AK208" s="35"/>
      <c r="AL208" s="35"/>
      <c r="AM208" s="35"/>
      <c r="AN208" s="35"/>
      <c r="AO208" s="35"/>
      <c r="AP208" s="35"/>
      <c r="AQ208" s="35"/>
      <c r="AR208" s="35"/>
      <c r="AS208" s="35"/>
      <c r="AT208" s="35"/>
      <c r="AU208" s="35"/>
      <c r="AV208" s="35"/>
      <c r="AW208" s="35"/>
      <c r="AX208" s="35"/>
      <c r="AY208" s="35"/>
      <c r="AZ208" s="35"/>
      <c r="BA208" s="35"/>
      <c r="BB208" s="35"/>
      <c r="BC208" s="35"/>
      <c r="BD208" s="35"/>
      <c r="BE208" s="35"/>
      <c r="BF208" s="35"/>
      <c r="BG208" s="35"/>
      <c r="BH208" s="35"/>
      <c r="BI208" s="35"/>
      <c r="BJ208" s="35"/>
    </row>
    <row r="209" spans="1:62" s="36" customFormat="1" ht="12.75" customHeight="1">
      <c r="A209" s="343"/>
      <c r="B209" s="344"/>
      <c r="C209" s="425" t="s">
        <v>267</v>
      </c>
      <c r="D209" s="426"/>
      <c r="E209" s="426"/>
      <c r="F209" s="427"/>
      <c r="G209" s="161">
        <v>1</v>
      </c>
      <c r="H209" s="203">
        <f>H204</f>
        <v>14.4</v>
      </c>
      <c r="I209" s="161"/>
      <c r="J209" s="161">
        <f>0.075+0.05*2</f>
        <v>0.17499999999999999</v>
      </c>
      <c r="K209" s="145">
        <f>H209*G209*J209</f>
        <v>2.52</v>
      </c>
      <c r="L209" s="532"/>
      <c r="M209" s="432"/>
      <c r="N209" s="534"/>
      <c r="O209" s="35"/>
      <c r="P209" s="35"/>
      <c r="Q209" s="35"/>
      <c r="R209" s="35"/>
      <c r="S209" s="35"/>
      <c r="T209" s="35"/>
      <c r="U209" s="35"/>
      <c r="V209" s="35"/>
      <c r="W209" s="35"/>
      <c r="X209" s="35"/>
      <c r="Y209" s="35"/>
      <c r="Z209" s="35"/>
      <c r="AA209" s="35"/>
      <c r="AB209" s="35"/>
      <c r="AC209" s="35"/>
      <c r="AD209" s="35"/>
      <c r="AE209" s="35"/>
      <c r="AF209" s="35"/>
      <c r="AG209" s="35"/>
      <c r="AH209" s="35"/>
      <c r="AI209" s="35"/>
      <c r="AJ209" s="35"/>
      <c r="AK209" s="35"/>
      <c r="AL209" s="35"/>
      <c r="AM209" s="35"/>
      <c r="AN209" s="35"/>
      <c r="AO209" s="35"/>
      <c r="AP209" s="35"/>
      <c r="AQ209" s="35"/>
      <c r="AR209" s="35"/>
      <c r="AS209" s="35"/>
      <c r="AT209" s="35"/>
      <c r="AU209" s="35"/>
      <c r="AV209" s="35"/>
      <c r="AW209" s="35"/>
      <c r="AX209" s="35"/>
      <c r="AY209" s="35"/>
      <c r="AZ209" s="35"/>
      <c r="BA209" s="35"/>
      <c r="BB209" s="35"/>
      <c r="BC209" s="35"/>
      <c r="BD209" s="35"/>
      <c r="BE209" s="35"/>
      <c r="BF209" s="35"/>
      <c r="BG209" s="35"/>
      <c r="BH209" s="35"/>
      <c r="BI209" s="35"/>
      <c r="BJ209" s="35"/>
    </row>
    <row r="210" spans="1:62" s="36" customFormat="1" ht="12.75" customHeight="1">
      <c r="A210" s="343"/>
      <c r="B210" s="344"/>
      <c r="C210" s="425" t="s">
        <v>268</v>
      </c>
      <c r="D210" s="426"/>
      <c r="E210" s="426"/>
      <c r="F210" s="427"/>
      <c r="G210" s="161">
        <v>1</v>
      </c>
      <c r="H210" s="203">
        <f>H205</f>
        <v>12.65</v>
      </c>
      <c r="I210" s="161"/>
      <c r="J210" s="161">
        <f t="shared" ref="J210" si="21">0.075+0.05*2</f>
        <v>0.17499999999999999</v>
      </c>
      <c r="K210" s="145">
        <f t="shared" ref="K210" si="22">H210*G210*J210</f>
        <v>2.2137500000000001</v>
      </c>
      <c r="L210" s="532"/>
      <c r="M210" s="432"/>
      <c r="N210" s="534"/>
      <c r="O210" s="35"/>
      <c r="P210" s="35"/>
      <c r="Q210" s="35"/>
      <c r="R210" s="35"/>
      <c r="S210" s="35"/>
      <c r="T210" s="35"/>
      <c r="U210" s="35"/>
      <c r="V210" s="35"/>
      <c r="W210" s="35"/>
      <c r="X210" s="35"/>
      <c r="Y210" s="35"/>
      <c r="Z210" s="35"/>
      <c r="AA210" s="35"/>
      <c r="AB210" s="35"/>
      <c r="AC210" s="35"/>
      <c r="AD210" s="35"/>
      <c r="AE210" s="35"/>
      <c r="AF210" s="35"/>
      <c r="AG210" s="35"/>
      <c r="AH210" s="35"/>
      <c r="AI210" s="35"/>
      <c r="AJ210" s="35"/>
      <c r="AK210" s="35"/>
      <c r="AL210" s="35"/>
      <c r="AM210" s="35"/>
      <c r="AN210" s="35"/>
      <c r="AO210" s="35"/>
      <c r="AP210" s="35"/>
      <c r="AQ210" s="35"/>
      <c r="AR210" s="35"/>
      <c r="AS210" s="35"/>
      <c r="AT210" s="35"/>
      <c r="AU210" s="35"/>
      <c r="AV210" s="35"/>
      <c r="AW210" s="35"/>
      <c r="AX210" s="35"/>
      <c r="AY210" s="35"/>
      <c r="AZ210" s="35"/>
      <c r="BA210" s="35"/>
      <c r="BB210" s="35"/>
      <c r="BC210" s="35"/>
      <c r="BD210" s="35"/>
      <c r="BE210" s="35"/>
      <c r="BF210" s="35"/>
      <c r="BG210" s="35"/>
      <c r="BH210" s="35"/>
      <c r="BI210" s="35"/>
      <c r="BJ210" s="35"/>
    </row>
    <row r="211" spans="1:62" s="36" customFormat="1" ht="12.75">
      <c r="A211" s="343"/>
      <c r="B211" s="344"/>
      <c r="C211" s="425" t="s">
        <v>16</v>
      </c>
      <c r="D211" s="426"/>
      <c r="E211" s="426"/>
      <c r="F211" s="427"/>
      <c r="G211" s="161"/>
      <c r="H211" s="204"/>
      <c r="I211" s="204"/>
      <c r="J211" s="205"/>
      <c r="K211" s="184">
        <f>SUM(K209:K210)</f>
        <v>4.7337500000000006</v>
      </c>
      <c r="L211" s="532"/>
      <c r="M211" s="432"/>
      <c r="N211" s="535"/>
      <c r="O211" s="35"/>
      <c r="P211" s="35"/>
      <c r="Q211" s="35"/>
      <c r="R211" s="35"/>
      <c r="S211" s="35"/>
      <c r="T211" s="35"/>
      <c r="U211" s="35"/>
      <c r="V211" s="35"/>
      <c r="W211" s="35"/>
      <c r="X211" s="35"/>
      <c r="Y211" s="35"/>
      <c r="Z211" s="35"/>
      <c r="AA211" s="35"/>
      <c r="AB211" s="35"/>
      <c r="AC211" s="35"/>
      <c r="AD211" s="35"/>
      <c r="AE211" s="35"/>
      <c r="AF211" s="35"/>
      <c r="AG211" s="35"/>
      <c r="AH211" s="35"/>
      <c r="AI211" s="35"/>
      <c r="AJ211" s="35"/>
      <c r="AK211" s="35"/>
      <c r="AL211" s="35"/>
      <c r="AM211" s="35"/>
      <c r="AN211" s="35"/>
      <c r="AO211" s="35"/>
      <c r="AP211" s="35"/>
      <c r="AQ211" s="35"/>
      <c r="AR211" s="35"/>
      <c r="AS211" s="35"/>
      <c r="AT211" s="35"/>
      <c r="AU211" s="35"/>
      <c r="AV211" s="35"/>
      <c r="AW211" s="35"/>
      <c r="AX211" s="35"/>
      <c r="AY211" s="35"/>
      <c r="AZ211" s="35"/>
      <c r="BA211" s="35"/>
      <c r="BB211" s="35"/>
      <c r="BC211" s="35"/>
      <c r="BD211" s="35"/>
      <c r="BE211" s="35"/>
      <c r="BF211" s="35"/>
      <c r="BG211" s="35"/>
      <c r="BH211" s="35"/>
      <c r="BI211" s="35"/>
      <c r="BJ211" s="35"/>
    </row>
    <row r="212" spans="1:62" s="36" customFormat="1" ht="12.75">
      <c r="A212" s="177"/>
      <c r="B212" s="161"/>
      <c r="C212" s="199"/>
      <c r="D212" s="187"/>
      <c r="E212" s="187"/>
      <c r="F212" s="200"/>
      <c r="G212" s="161"/>
      <c r="H212" s="204"/>
      <c r="I212" s="204"/>
      <c r="J212" s="205"/>
      <c r="K212" s="201"/>
      <c r="L212" s="206"/>
      <c r="M212" s="168"/>
      <c r="N212" s="302"/>
      <c r="O212" s="35"/>
      <c r="P212" s="35"/>
      <c r="Q212" s="35"/>
      <c r="R212" s="35"/>
      <c r="S212" s="35"/>
      <c r="T212" s="35"/>
      <c r="U212" s="35"/>
      <c r="V212" s="35"/>
      <c r="W212" s="35"/>
      <c r="X212" s="35"/>
      <c r="Y212" s="35"/>
      <c r="Z212" s="35"/>
      <c r="AA212" s="35"/>
      <c r="AB212" s="35"/>
      <c r="AC212" s="35"/>
      <c r="AD212" s="35"/>
      <c r="AE212" s="35"/>
      <c r="AF212" s="35"/>
      <c r="AG212" s="35"/>
      <c r="AH212" s="35"/>
      <c r="AI212" s="35"/>
      <c r="AJ212" s="35"/>
      <c r="AK212" s="35"/>
      <c r="AL212" s="35"/>
      <c r="AM212" s="35"/>
      <c r="AN212" s="35"/>
      <c r="AO212" s="35"/>
      <c r="AP212" s="35"/>
      <c r="AQ212" s="35"/>
      <c r="AR212" s="35"/>
      <c r="AS212" s="35"/>
      <c r="AT212" s="35"/>
      <c r="AU212" s="35"/>
      <c r="AV212" s="35"/>
      <c r="AW212" s="35"/>
      <c r="AX212" s="35"/>
      <c r="AY212" s="35"/>
      <c r="AZ212" s="35"/>
      <c r="BA212" s="35"/>
      <c r="BB212" s="35"/>
      <c r="BC212" s="35"/>
      <c r="BD212" s="35"/>
      <c r="BE212" s="35"/>
      <c r="BF212" s="35"/>
      <c r="BG212" s="35"/>
      <c r="BH212" s="35"/>
      <c r="BI212" s="35"/>
      <c r="BJ212" s="35"/>
    </row>
    <row r="213" spans="1:62" s="36" customFormat="1" ht="69" customHeight="1">
      <c r="A213" s="343">
        <v>26</v>
      </c>
      <c r="B213" s="344" t="s">
        <v>266</v>
      </c>
      <c r="C213" s="437" t="s">
        <v>287</v>
      </c>
      <c r="D213" s="437"/>
      <c r="E213" s="437"/>
      <c r="F213" s="437"/>
      <c r="G213" s="161"/>
      <c r="H213" s="161"/>
      <c r="I213" s="161"/>
      <c r="J213" s="202"/>
      <c r="K213" s="178"/>
      <c r="L213" s="532">
        <v>66</v>
      </c>
      <c r="M213" s="432" t="s">
        <v>13</v>
      </c>
      <c r="N213" s="533">
        <f>L213*K216</f>
        <v>312.42750000000001</v>
      </c>
      <c r="O213" s="35"/>
      <c r="P213" s="35"/>
      <c r="Q213" s="35"/>
      <c r="R213" s="35"/>
      <c r="S213" s="35"/>
      <c r="T213" s="35"/>
      <c r="U213" s="35"/>
      <c r="V213" s="35"/>
      <c r="W213" s="35"/>
      <c r="X213" s="35"/>
      <c r="Y213" s="35"/>
      <c r="Z213" s="35"/>
      <c r="AA213" s="35"/>
      <c r="AB213" s="35"/>
      <c r="AC213" s="35"/>
      <c r="AD213" s="35"/>
      <c r="AE213" s="35"/>
      <c r="AF213" s="35"/>
      <c r="AG213" s="35"/>
      <c r="AH213" s="35"/>
      <c r="AI213" s="35"/>
      <c r="AJ213" s="35"/>
      <c r="AK213" s="35"/>
      <c r="AL213" s="35"/>
      <c r="AM213" s="35"/>
      <c r="AN213" s="35"/>
      <c r="AO213" s="35"/>
      <c r="AP213" s="35"/>
      <c r="AQ213" s="35"/>
      <c r="AR213" s="35"/>
      <c r="AS213" s="35"/>
      <c r="AT213" s="35"/>
      <c r="AU213" s="35"/>
      <c r="AV213" s="35"/>
      <c r="AW213" s="35"/>
      <c r="AX213" s="35"/>
      <c r="AY213" s="35"/>
      <c r="AZ213" s="35"/>
      <c r="BA213" s="35"/>
      <c r="BB213" s="35"/>
      <c r="BC213" s="35"/>
      <c r="BD213" s="35"/>
      <c r="BE213" s="35"/>
      <c r="BF213" s="35"/>
      <c r="BG213" s="35"/>
      <c r="BH213" s="35"/>
      <c r="BI213" s="35"/>
      <c r="BJ213" s="35"/>
    </row>
    <row r="214" spans="1:62" s="36" customFormat="1" ht="12.75" customHeight="1">
      <c r="A214" s="343"/>
      <c r="B214" s="344"/>
      <c r="C214" s="425" t="s">
        <v>267</v>
      </c>
      <c r="D214" s="426"/>
      <c r="E214" s="426"/>
      <c r="F214" s="427"/>
      <c r="G214" s="161">
        <v>1</v>
      </c>
      <c r="H214" s="203">
        <f>H209</f>
        <v>14.4</v>
      </c>
      <c r="I214" s="161"/>
      <c r="J214" s="161">
        <f>0.075+0.05*2</f>
        <v>0.17499999999999999</v>
      </c>
      <c r="K214" s="145">
        <f>H214*G214*J214</f>
        <v>2.52</v>
      </c>
      <c r="L214" s="532"/>
      <c r="M214" s="432"/>
      <c r="N214" s="534"/>
      <c r="O214" s="35"/>
      <c r="P214" s="35"/>
      <c r="Q214" s="35"/>
      <c r="R214" s="35"/>
      <c r="S214" s="35"/>
      <c r="T214" s="35"/>
      <c r="U214" s="35"/>
      <c r="V214" s="35"/>
      <c r="W214" s="35"/>
      <c r="X214" s="35"/>
      <c r="Y214" s="35"/>
      <c r="Z214" s="35"/>
      <c r="AA214" s="35"/>
      <c r="AB214" s="35"/>
      <c r="AC214" s="35"/>
      <c r="AD214" s="35"/>
      <c r="AE214" s="35"/>
      <c r="AF214" s="35"/>
      <c r="AG214" s="35"/>
      <c r="AH214" s="35"/>
      <c r="AI214" s="35"/>
      <c r="AJ214" s="35"/>
      <c r="AK214" s="35"/>
      <c r="AL214" s="35"/>
      <c r="AM214" s="35"/>
      <c r="AN214" s="35"/>
      <c r="AO214" s="35"/>
      <c r="AP214" s="35"/>
      <c r="AQ214" s="35"/>
      <c r="AR214" s="35"/>
      <c r="AS214" s="35"/>
      <c r="AT214" s="35"/>
      <c r="AU214" s="35"/>
      <c r="AV214" s="35"/>
      <c r="AW214" s="35"/>
      <c r="AX214" s="35"/>
      <c r="AY214" s="35"/>
      <c r="AZ214" s="35"/>
      <c r="BA214" s="35"/>
      <c r="BB214" s="35"/>
      <c r="BC214" s="35"/>
      <c r="BD214" s="35"/>
      <c r="BE214" s="35"/>
      <c r="BF214" s="35"/>
      <c r="BG214" s="35"/>
      <c r="BH214" s="35"/>
      <c r="BI214" s="35"/>
      <c r="BJ214" s="35"/>
    </row>
    <row r="215" spans="1:62" s="36" customFormat="1" ht="12.75" customHeight="1">
      <c r="A215" s="343"/>
      <c r="B215" s="344"/>
      <c r="C215" s="425" t="s">
        <v>268</v>
      </c>
      <c r="D215" s="426"/>
      <c r="E215" s="426"/>
      <c r="F215" s="427"/>
      <c r="G215" s="161">
        <v>1</v>
      </c>
      <c r="H215" s="203">
        <f>H210</f>
        <v>12.65</v>
      </c>
      <c r="I215" s="161"/>
      <c r="J215" s="161">
        <f t="shared" ref="J215" si="23">0.075+0.05*2</f>
        <v>0.17499999999999999</v>
      </c>
      <c r="K215" s="145">
        <f t="shared" ref="K215" si="24">H215*G215*J215</f>
        <v>2.2137500000000001</v>
      </c>
      <c r="L215" s="532"/>
      <c r="M215" s="432"/>
      <c r="N215" s="534"/>
      <c r="O215" s="35"/>
      <c r="P215" s="35"/>
      <c r="Q215" s="35"/>
      <c r="R215" s="35"/>
      <c r="S215" s="35"/>
      <c r="T215" s="35"/>
      <c r="U215" s="35"/>
      <c r="V215" s="35"/>
      <c r="W215" s="35"/>
      <c r="X215" s="35"/>
      <c r="Y215" s="35"/>
      <c r="Z215" s="35"/>
      <c r="AA215" s="35"/>
      <c r="AB215" s="35"/>
      <c r="AC215" s="35"/>
      <c r="AD215" s="35"/>
      <c r="AE215" s="35"/>
      <c r="AF215" s="35"/>
      <c r="AG215" s="35"/>
      <c r="AH215" s="35"/>
      <c r="AI215" s="35"/>
      <c r="AJ215" s="35"/>
      <c r="AK215" s="35"/>
      <c r="AL215" s="35"/>
      <c r="AM215" s="35"/>
      <c r="AN215" s="35"/>
      <c r="AO215" s="35"/>
      <c r="AP215" s="35"/>
      <c r="AQ215" s="35"/>
      <c r="AR215" s="35"/>
      <c r="AS215" s="35"/>
      <c r="AT215" s="35"/>
      <c r="AU215" s="35"/>
      <c r="AV215" s="35"/>
      <c r="AW215" s="35"/>
      <c r="AX215" s="35"/>
      <c r="AY215" s="35"/>
      <c r="AZ215" s="35"/>
      <c r="BA215" s="35"/>
      <c r="BB215" s="35"/>
      <c r="BC215" s="35"/>
      <c r="BD215" s="35"/>
      <c r="BE215" s="35"/>
      <c r="BF215" s="35"/>
      <c r="BG215" s="35"/>
      <c r="BH215" s="35"/>
      <c r="BI215" s="35"/>
      <c r="BJ215" s="35"/>
    </row>
    <row r="216" spans="1:62" s="36" customFormat="1" ht="12.75">
      <c r="A216" s="343"/>
      <c r="B216" s="344"/>
      <c r="C216" s="425" t="s">
        <v>16</v>
      </c>
      <c r="D216" s="426"/>
      <c r="E216" s="426"/>
      <c r="F216" s="427"/>
      <c r="G216" s="161"/>
      <c r="H216" s="204"/>
      <c r="I216" s="204"/>
      <c r="J216" s="205"/>
      <c r="K216" s="184">
        <f>SUM(K214:K215)</f>
        <v>4.7337500000000006</v>
      </c>
      <c r="L216" s="532"/>
      <c r="M216" s="432"/>
      <c r="N216" s="535"/>
      <c r="O216" s="35"/>
      <c r="P216" s="35"/>
      <c r="Q216" s="35"/>
      <c r="R216" s="35"/>
      <c r="S216" s="35"/>
      <c r="T216" s="35"/>
      <c r="U216" s="35"/>
      <c r="V216" s="35"/>
      <c r="W216" s="35"/>
      <c r="X216" s="35"/>
      <c r="Y216" s="35"/>
      <c r="Z216" s="35"/>
      <c r="AA216" s="35"/>
      <c r="AB216" s="35"/>
      <c r="AC216" s="35"/>
      <c r="AD216" s="35"/>
      <c r="AE216" s="35"/>
      <c r="AF216" s="35"/>
      <c r="AG216" s="35"/>
      <c r="AH216" s="35"/>
      <c r="AI216" s="35"/>
      <c r="AJ216" s="35"/>
      <c r="AK216" s="35"/>
      <c r="AL216" s="35"/>
      <c r="AM216" s="35"/>
      <c r="AN216" s="35"/>
      <c r="AO216" s="35"/>
      <c r="AP216" s="35"/>
      <c r="AQ216" s="35"/>
      <c r="AR216" s="35"/>
      <c r="AS216" s="35"/>
      <c r="AT216" s="35"/>
      <c r="AU216" s="35"/>
      <c r="AV216" s="35"/>
      <c r="AW216" s="35"/>
      <c r="AX216" s="35"/>
      <c r="AY216" s="35"/>
      <c r="AZ216" s="35"/>
      <c r="BA216" s="35"/>
      <c r="BB216" s="35"/>
      <c r="BC216" s="35"/>
      <c r="BD216" s="35"/>
      <c r="BE216" s="35"/>
      <c r="BF216" s="35"/>
      <c r="BG216" s="35"/>
      <c r="BH216" s="35"/>
      <c r="BI216" s="35"/>
      <c r="BJ216" s="35"/>
    </row>
    <row r="217" spans="1:62" s="36" customFormat="1" ht="12.75">
      <c r="A217" s="177"/>
      <c r="B217" s="161"/>
      <c r="C217" s="199"/>
      <c r="D217" s="187"/>
      <c r="E217" s="187"/>
      <c r="F217" s="200"/>
      <c r="G217" s="161"/>
      <c r="H217" s="204"/>
      <c r="I217" s="204"/>
      <c r="J217" s="205"/>
      <c r="K217" s="201"/>
      <c r="L217" s="206"/>
      <c r="M217" s="168"/>
      <c r="N217" s="237"/>
      <c r="O217" s="35"/>
      <c r="P217" s="35"/>
      <c r="Q217" s="35"/>
      <c r="R217" s="35"/>
      <c r="S217" s="35"/>
      <c r="T217" s="35"/>
      <c r="U217" s="35"/>
      <c r="V217" s="35"/>
      <c r="W217" s="35"/>
      <c r="X217" s="35"/>
      <c r="Y217" s="35"/>
      <c r="Z217" s="35"/>
      <c r="AA217" s="35"/>
      <c r="AB217" s="35"/>
      <c r="AC217" s="35"/>
      <c r="AD217" s="35"/>
      <c r="AE217" s="35"/>
      <c r="AF217" s="35"/>
      <c r="AG217" s="35"/>
      <c r="AH217" s="35"/>
      <c r="AI217" s="35"/>
      <c r="AJ217" s="35"/>
      <c r="AK217" s="35"/>
      <c r="AL217" s="35"/>
      <c r="AM217" s="35"/>
      <c r="AN217" s="35"/>
      <c r="AO217" s="35"/>
      <c r="AP217" s="35"/>
      <c r="AQ217" s="35"/>
      <c r="AR217" s="35"/>
      <c r="AS217" s="35"/>
      <c r="AT217" s="35"/>
      <c r="AU217" s="35"/>
      <c r="AV217" s="35"/>
      <c r="AW217" s="35"/>
      <c r="AX217" s="35"/>
      <c r="AY217" s="35"/>
      <c r="AZ217" s="35"/>
      <c r="BA217" s="35"/>
      <c r="BB217" s="35"/>
      <c r="BC217" s="35"/>
      <c r="BD217" s="35"/>
      <c r="BE217" s="35"/>
      <c r="BF217" s="35"/>
      <c r="BG217" s="35"/>
      <c r="BH217" s="35"/>
      <c r="BI217" s="35"/>
      <c r="BJ217" s="35"/>
    </row>
    <row r="218" spans="1:62" s="36" customFormat="1" ht="16.5">
      <c r="A218" s="237"/>
      <c r="B218" s="237"/>
      <c r="C218" s="529" t="s">
        <v>16</v>
      </c>
      <c r="D218" s="530"/>
      <c r="E218" s="530"/>
      <c r="F218" s="531"/>
      <c r="G218" s="34"/>
      <c r="H218" s="238"/>
      <c r="I218" s="238"/>
      <c r="J218" s="239"/>
      <c r="K218" s="237"/>
      <c r="L218" s="237"/>
      <c r="M218" s="237"/>
      <c r="N218" s="331">
        <f>SUM(N13:N216)</f>
        <v>1637236.1048208333</v>
      </c>
      <c r="O218" s="35"/>
      <c r="P218" s="35"/>
      <c r="Q218" s="35"/>
      <c r="R218" s="35"/>
      <c r="S218" s="35"/>
      <c r="T218" s="35"/>
      <c r="U218" s="35"/>
      <c r="V218" s="35"/>
      <c r="W218" s="35"/>
      <c r="X218" s="35"/>
      <c r="Y218" s="35"/>
      <c r="Z218" s="35"/>
      <c r="AA218" s="35"/>
      <c r="AB218" s="35"/>
      <c r="AC218" s="35"/>
      <c r="AD218" s="35"/>
      <c r="AE218" s="35"/>
      <c r="AF218" s="35"/>
      <c r="AG218" s="35"/>
      <c r="AH218" s="35"/>
      <c r="AI218" s="35"/>
      <c r="AJ218" s="35"/>
      <c r="AK218" s="35"/>
      <c r="AL218" s="35"/>
      <c r="AM218" s="35"/>
      <c r="AN218" s="35"/>
      <c r="AO218" s="35"/>
      <c r="AP218" s="35"/>
      <c r="AQ218" s="35"/>
      <c r="AR218" s="35"/>
      <c r="AS218" s="35"/>
      <c r="AT218" s="35"/>
      <c r="AU218" s="35"/>
      <c r="AV218" s="35"/>
      <c r="AW218" s="35"/>
      <c r="AX218" s="35"/>
      <c r="AY218" s="35"/>
      <c r="AZ218" s="35"/>
      <c r="BA218" s="35"/>
      <c r="BB218" s="35"/>
      <c r="BC218" s="35"/>
      <c r="BD218" s="35"/>
      <c r="BE218" s="35"/>
      <c r="BF218" s="35"/>
      <c r="BG218" s="35"/>
      <c r="BH218" s="35"/>
      <c r="BI218" s="35"/>
      <c r="BJ218" s="35"/>
    </row>
    <row r="219" spans="1:62" s="36" customFormat="1" ht="12.75">
      <c r="G219" s="207"/>
      <c r="H219" s="208"/>
      <c r="I219" s="208"/>
      <c r="J219" s="209"/>
      <c r="N219" s="210"/>
      <c r="O219" s="35"/>
      <c r="P219" s="35"/>
      <c r="Q219" s="35"/>
      <c r="R219" s="35"/>
      <c r="S219" s="35"/>
      <c r="T219" s="35"/>
      <c r="U219" s="35"/>
      <c r="V219" s="35"/>
      <c r="W219" s="35"/>
      <c r="X219" s="35"/>
      <c r="Y219" s="35"/>
      <c r="Z219" s="35"/>
      <c r="AA219" s="35"/>
      <c r="AB219" s="35"/>
      <c r="AC219" s="35"/>
      <c r="AD219" s="35"/>
      <c r="AE219" s="35"/>
      <c r="AF219" s="35"/>
      <c r="AG219" s="35"/>
      <c r="AH219" s="35"/>
      <c r="AI219" s="35"/>
      <c r="AJ219" s="35"/>
      <c r="AK219" s="35"/>
      <c r="AL219" s="35"/>
      <c r="AM219" s="35"/>
      <c r="AN219" s="35"/>
      <c r="AO219" s="35"/>
      <c r="AP219" s="35"/>
      <c r="AQ219" s="35"/>
      <c r="AR219" s="35"/>
      <c r="AS219" s="35"/>
      <c r="AT219" s="35"/>
      <c r="AU219" s="35"/>
      <c r="AV219" s="35"/>
      <c r="AW219" s="35"/>
      <c r="AX219" s="35"/>
      <c r="AY219" s="35"/>
      <c r="AZ219" s="35"/>
      <c r="BA219" s="35"/>
      <c r="BB219" s="35"/>
      <c r="BC219" s="35"/>
      <c r="BD219" s="35"/>
      <c r="BE219" s="35"/>
      <c r="BF219" s="35"/>
      <c r="BG219" s="35"/>
      <c r="BH219" s="35"/>
      <c r="BI219" s="35"/>
      <c r="BJ219" s="35"/>
    </row>
    <row r="220" spans="1:62" ht="15" customHeight="1">
      <c r="J220" s="23"/>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c r="BA220" s="4"/>
      <c r="BB220" s="4"/>
      <c r="BC220" s="4"/>
      <c r="BD220" s="4"/>
      <c r="BE220" s="4"/>
      <c r="BF220" s="4"/>
      <c r="BG220" s="4"/>
      <c r="BH220" s="4"/>
      <c r="BI220" s="4"/>
      <c r="BJ220" s="4"/>
    </row>
    <row r="232" spans="1:14" s="3" customFormat="1">
      <c r="A232" s="4"/>
      <c r="B232" s="4"/>
      <c r="C232" s="4"/>
      <c r="D232" s="4"/>
      <c r="E232" s="4"/>
      <c r="F232" s="4"/>
      <c r="G232" s="22"/>
      <c r="H232" s="23"/>
      <c r="I232" s="23"/>
      <c r="J232" s="24"/>
      <c r="K232" s="4"/>
      <c r="L232" s="4"/>
      <c r="M232" s="4"/>
      <c r="N232" s="5" t="s">
        <v>221</v>
      </c>
    </row>
  </sheetData>
  <mergeCells count="397">
    <mergeCell ref="A179:A189"/>
    <mergeCell ref="B179:B189"/>
    <mergeCell ref="C179:F179"/>
    <mergeCell ref="C171:F171"/>
    <mergeCell ref="C172:F172"/>
    <mergeCell ref="C175:F175"/>
    <mergeCell ref="N179:N189"/>
    <mergeCell ref="C180:F180"/>
    <mergeCell ref="C181:F181"/>
    <mergeCell ref="C189:F189"/>
    <mergeCell ref="C176:F176"/>
    <mergeCell ref="C177:F177"/>
    <mergeCell ref="M179:M189"/>
    <mergeCell ref="L179:L189"/>
    <mergeCell ref="C187:F187"/>
    <mergeCell ref="C188:F188"/>
    <mergeCell ref="C155:F155"/>
    <mergeCell ref="C170:F170"/>
    <mergeCell ref="C182:F182"/>
    <mergeCell ref="C185:F185"/>
    <mergeCell ref="C186:F186"/>
    <mergeCell ref="C183:F183"/>
    <mergeCell ref="C161:F161"/>
    <mergeCell ref="C162:F162"/>
    <mergeCell ref="C164:F164"/>
    <mergeCell ref="C163:F163"/>
    <mergeCell ref="C174:F174"/>
    <mergeCell ref="C156:F156"/>
    <mergeCell ref="C157:F157"/>
    <mergeCell ref="C158:F158"/>
    <mergeCell ref="C160:F160"/>
    <mergeCell ref="C166:F166"/>
    <mergeCell ref="C167:F167"/>
    <mergeCell ref="C168:F168"/>
    <mergeCell ref="C169:F169"/>
    <mergeCell ref="C184:F184"/>
    <mergeCell ref="N150:N152"/>
    <mergeCell ref="C151:F151"/>
    <mergeCell ref="M146:M148"/>
    <mergeCell ref="N146:N148"/>
    <mergeCell ref="C147:F147"/>
    <mergeCell ref="C148:F148"/>
    <mergeCell ref="B154:M154"/>
    <mergeCell ref="C144:F144"/>
    <mergeCell ref="C152:F152"/>
    <mergeCell ref="B150:B152"/>
    <mergeCell ref="C150:F150"/>
    <mergeCell ref="L150:L152"/>
    <mergeCell ref="M150:M152"/>
    <mergeCell ref="B132:M132"/>
    <mergeCell ref="C133:F133"/>
    <mergeCell ref="C143:F143"/>
    <mergeCell ref="J128:J129"/>
    <mergeCell ref="L128:L130"/>
    <mergeCell ref="M128:M130"/>
    <mergeCell ref="A146:A148"/>
    <mergeCell ref="B146:B148"/>
    <mergeCell ref="C146:F146"/>
    <mergeCell ref="L146:L148"/>
    <mergeCell ref="C134:F134"/>
    <mergeCell ref="C135:F135"/>
    <mergeCell ref="C136:F136"/>
    <mergeCell ref="C137:F137"/>
    <mergeCell ref="C138:F138"/>
    <mergeCell ref="C139:F139"/>
    <mergeCell ref="C140:F140"/>
    <mergeCell ref="C141:F141"/>
    <mergeCell ref="C142:F142"/>
    <mergeCell ref="N128:N130"/>
    <mergeCell ref="C130:F130"/>
    <mergeCell ref="C131:F131"/>
    <mergeCell ref="M124:M126"/>
    <mergeCell ref="N124:N126"/>
    <mergeCell ref="C126:F126"/>
    <mergeCell ref="C127:F127"/>
    <mergeCell ref="A128:A130"/>
    <mergeCell ref="B128:B130"/>
    <mergeCell ref="C128:F129"/>
    <mergeCell ref="G128:G129"/>
    <mergeCell ref="H128:H129"/>
    <mergeCell ref="I128:I129"/>
    <mergeCell ref="G124:G125"/>
    <mergeCell ref="H124:H125"/>
    <mergeCell ref="I124:I125"/>
    <mergeCell ref="J124:J125"/>
    <mergeCell ref="K124:K125"/>
    <mergeCell ref="L124:L126"/>
    <mergeCell ref="C123:F123"/>
    <mergeCell ref="A124:A126"/>
    <mergeCell ref="B124:B126"/>
    <mergeCell ref="C124:F125"/>
    <mergeCell ref="L116:L122"/>
    <mergeCell ref="M116:M122"/>
    <mergeCell ref="A116:A122"/>
    <mergeCell ref="N116:N122"/>
    <mergeCell ref="C117:F117"/>
    <mergeCell ref="C118:F118"/>
    <mergeCell ref="C119:F119"/>
    <mergeCell ref="C120:F120"/>
    <mergeCell ref="C121:F121"/>
    <mergeCell ref="C113:F113"/>
    <mergeCell ref="B114:M114"/>
    <mergeCell ref="B115:M115"/>
    <mergeCell ref="B116:B122"/>
    <mergeCell ref="C116:F116"/>
    <mergeCell ref="C122:F122"/>
    <mergeCell ref="N107:N111"/>
    <mergeCell ref="C109:F109"/>
    <mergeCell ref="C110:F110"/>
    <mergeCell ref="C111:F111"/>
    <mergeCell ref="C112:F112"/>
    <mergeCell ref="H107:H109"/>
    <mergeCell ref="I107:I109"/>
    <mergeCell ref="J107:J109"/>
    <mergeCell ref="K107:K109"/>
    <mergeCell ref="L107:L111"/>
    <mergeCell ref="M107:M111"/>
    <mergeCell ref="C105:F105"/>
    <mergeCell ref="C106:F106"/>
    <mergeCell ref="A107:A111"/>
    <mergeCell ref="B107:B111"/>
    <mergeCell ref="C107:F108"/>
    <mergeCell ref="G107:G109"/>
    <mergeCell ref="I99:I100"/>
    <mergeCell ref="J99:J100"/>
    <mergeCell ref="K99:K100"/>
    <mergeCell ref="L99:L102"/>
    <mergeCell ref="M99:M102"/>
    <mergeCell ref="N99:N104"/>
    <mergeCell ref="C98:F98"/>
    <mergeCell ref="A99:A104"/>
    <mergeCell ref="B99:B104"/>
    <mergeCell ref="C99:F100"/>
    <mergeCell ref="G99:G100"/>
    <mergeCell ref="H99:H100"/>
    <mergeCell ref="C101:F101"/>
    <mergeCell ref="C102:F102"/>
    <mergeCell ref="C103:F103"/>
    <mergeCell ref="C104:F104"/>
    <mergeCell ref="M91:M97"/>
    <mergeCell ref="N91:N97"/>
    <mergeCell ref="C93:F93"/>
    <mergeCell ref="C94:F94"/>
    <mergeCell ref="C95:F95"/>
    <mergeCell ref="C96:F96"/>
    <mergeCell ref="C97:F97"/>
    <mergeCell ref="B90:M90"/>
    <mergeCell ref="A91:A97"/>
    <mergeCell ref="B91:B97"/>
    <mergeCell ref="C91:F92"/>
    <mergeCell ref="G91:G92"/>
    <mergeCell ref="H91:H92"/>
    <mergeCell ref="I91:I92"/>
    <mergeCell ref="J91:J92"/>
    <mergeCell ref="K91:K92"/>
    <mergeCell ref="L91:L97"/>
    <mergeCell ref="A84:A88"/>
    <mergeCell ref="B84:B88"/>
    <mergeCell ref="C84:F85"/>
    <mergeCell ref="G84:G85"/>
    <mergeCell ref="I75:I76"/>
    <mergeCell ref="J75:J76"/>
    <mergeCell ref="K75:K76"/>
    <mergeCell ref="N84:N88"/>
    <mergeCell ref="C86:F86"/>
    <mergeCell ref="C87:F87"/>
    <mergeCell ref="C88:F88"/>
    <mergeCell ref="H84:H85"/>
    <mergeCell ref="I84:I85"/>
    <mergeCell ref="J84:J85"/>
    <mergeCell ref="K84:K85"/>
    <mergeCell ref="L84:L88"/>
    <mergeCell ref="M84:M88"/>
    <mergeCell ref="L75:L82"/>
    <mergeCell ref="M75:M82"/>
    <mergeCell ref="N75:N82"/>
    <mergeCell ref="A75:A82"/>
    <mergeCell ref="B75:B82"/>
    <mergeCell ref="C75:F76"/>
    <mergeCell ref="G75:G76"/>
    <mergeCell ref="H75:H76"/>
    <mergeCell ref="C77:F77"/>
    <mergeCell ref="C82:F82"/>
    <mergeCell ref="N63:N67"/>
    <mergeCell ref="C64:F64"/>
    <mergeCell ref="C65:F65"/>
    <mergeCell ref="G69:G70"/>
    <mergeCell ref="H69:H70"/>
    <mergeCell ref="I69:I70"/>
    <mergeCell ref="J69:J70"/>
    <mergeCell ref="K69:K70"/>
    <mergeCell ref="L69:L73"/>
    <mergeCell ref="M69:M73"/>
    <mergeCell ref="N69:N73"/>
    <mergeCell ref="C71:F71"/>
    <mergeCell ref="C72:F72"/>
    <mergeCell ref="C73:F73"/>
    <mergeCell ref="C79:F79"/>
    <mergeCell ref="C80:F80"/>
    <mergeCell ref="C81:F81"/>
    <mergeCell ref="A63:A67"/>
    <mergeCell ref="B63:B67"/>
    <mergeCell ref="C67:F67"/>
    <mergeCell ref="L56:L61"/>
    <mergeCell ref="M56:M61"/>
    <mergeCell ref="A56:A61"/>
    <mergeCell ref="L63:L67"/>
    <mergeCell ref="M63:M67"/>
    <mergeCell ref="C63:F63"/>
    <mergeCell ref="N56:N61"/>
    <mergeCell ref="C58:F58"/>
    <mergeCell ref="C59:F59"/>
    <mergeCell ref="C60:F60"/>
    <mergeCell ref="C61:F61"/>
    <mergeCell ref="C54:F54"/>
    <mergeCell ref="B55:M55"/>
    <mergeCell ref="B56:B61"/>
    <mergeCell ref="C56:F57"/>
    <mergeCell ref="G56:G57"/>
    <mergeCell ref="H56:H57"/>
    <mergeCell ref="I56:I57"/>
    <mergeCell ref="J56:J57"/>
    <mergeCell ref="K56:K57"/>
    <mergeCell ref="N48:N53"/>
    <mergeCell ref="C49:F49"/>
    <mergeCell ref="C50:F50"/>
    <mergeCell ref="C51:F51"/>
    <mergeCell ref="C52:F52"/>
    <mergeCell ref="C53:F53"/>
    <mergeCell ref="I47:I48"/>
    <mergeCell ref="J47:J48"/>
    <mergeCell ref="K47:K48"/>
    <mergeCell ref="L47:L53"/>
    <mergeCell ref="M47:M53"/>
    <mergeCell ref="C48:F48"/>
    <mergeCell ref="A47:A53"/>
    <mergeCell ref="B47:B53"/>
    <mergeCell ref="C47:F47"/>
    <mergeCell ref="G47:G48"/>
    <mergeCell ref="H47:H48"/>
    <mergeCell ref="K42:K43"/>
    <mergeCell ref="L42:L44"/>
    <mergeCell ref="M42:M44"/>
    <mergeCell ref="C43:F43"/>
    <mergeCell ref="C44:F44"/>
    <mergeCell ref="C45:F45"/>
    <mergeCell ref="L27:L33"/>
    <mergeCell ref="M27:M33"/>
    <mergeCell ref="N27:N33"/>
    <mergeCell ref="C29:F30"/>
    <mergeCell ref="C32:F32"/>
    <mergeCell ref="C33:F33"/>
    <mergeCell ref="B34:M34"/>
    <mergeCell ref="M35:M40"/>
    <mergeCell ref="N35:N40"/>
    <mergeCell ref="C36:F36"/>
    <mergeCell ref="C38:F38"/>
    <mergeCell ref="B35:B40"/>
    <mergeCell ref="C35:F35"/>
    <mergeCell ref="G35:G36"/>
    <mergeCell ref="H35:H36"/>
    <mergeCell ref="I35:I36"/>
    <mergeCell ref="C39:F39"/>
    <mergeCell ref="C40:F40"/>
    <mergeCell ref="J35:J36"/>
    <mergeCell ref="K35:K36"/>
    <mergeCell ref="L35:L40"/>
    <mergeCell ref="N21:N24"/>
    <mergeCell ref="C22:F22"/>
    <mergeCell ref="C23:F23"/>
    <mergeCell ref="C24:F24"/>
    <mergeCell ref="A35:A40"/>
    <mergeCell ref="B41:M41"/>
    <mergeCell ref="A42:A46"/>
    <mergeCell ref="B42:B46"/>
    <mergeCell ref="C42:F42"/>
    <mergeCell ref="G42:G43"/>
    <mergeCell ref="H42:H43"/>
    <mergeCell ref="I42:I43"/>
    <mergeCell ref="J42:J43"/>
    <mergeCell ref="C46:F46"/>
    <mergeCell ref="C37:F37"/>
    <mergeCell ref="B26:M26"/>
    <mergeCell ref="A27:A33"/>
    <mergeCell ref="B27:B33"/>
    <mergeCell ref="C27:F28"/>
    <mergeCell ref="G27:G30"/>
    <mergeCell ref="H27:H30"/>
    <mergeCell ref="I27:I30"/>
    <mergeCell ref="J27:J30"/>
    <mergeCell ref="K27:K30"/>
    <mergeCell ref="C16:F16"/>
    <mergeCell ref="C17:F17"/>
    <mergeCell ref="B19:M19"/>
    <mergeCell ref="B20:F20"/>
    <mergeCell ref="A21:A24"/>
    <mergeCell ref="B21:B24"/>
    <mergeCell ref="C21:F21"/>
    <mergeCell ref="G21:G22"/>
    <mergeCell ref="H21:H22"/>
    <mergeCell ref="I21:I22"/>
    <mergeCell ref="J21:J22"/>
    <mergeCell ref="K21:K22"/>
    <mergeCell ref="L21:L24"/>
    <mergeCell ref="M21:M24"/>
    <mergeCell ref="K3:L3"/>
    <mergeCell ref="M3:N3"/>
    <mergeCell ref="K4:L4"/>
    <mergeCell ref="M4:N4"/>
    <mergeCell ref="A13:A18"/>
    <mergeCell ref="B13:B18"/>
    <mergeCell ref="C13:F13"/>
    <mergeCell ref="L13:L18"/>
    <mergeCell ref="M13:M18"/>
    <mergeCell ref="C18:F18"/>
    <mergeCell ref="A10:N10"/>
    <mergeCell ref="B11:M11"/>
    <mergeCell ref="A7:N7"/>
    <mergeCell ref="A8:A9"/>
    <mergeCell ref="B8:B9"/>
    <mergeCell ref="C8:F9"/>
    <mergeCell ref="G8:J8"/>
    <mergeCell ref="K8:K9"/>
    <mergeCell ref="L8:L9"/>
    <mergeCell ref="M8:M9"/>
    <mergeCell ref="N8:N9"/>
    <mergeCell ref="N13:N18"/>
    <mergeCell ref="C14:F14"/>
    <mergeCell ref="C15:F15"/>
    <mergeCell ref="A208:A211"/>
    <mergeCell ref="B208:B211"/>
    <mergeCell ref="C208:F208"/>
    <mergeCell ref="L208:L211"/>
    <mergeCell ref="M208:M211"/>
    <mergeCell ref="A1:B2"/>
    <mergeCell ref="C1:J2"/>
    <mergeCell ref="K1:L1"/>
    <mergeCell ref="M1:N1"/>
    <mergeCell ref="K2:L2"/>
    <mergeCell ref="M2:N2"/>
    <mergeCell ref="A69:A73"/>
    <mergeCell ref="B69:B73"/>
    <mergeCell ref="C69:F70"/>
    <mergeCell ref="A5:B5"/>
    <mergeCell ref="C5:J5"/>
    <mergeCell ref="K5:L5"/>
    <mergeCell ref="M5:N5"/>
    <mergeCell ref="A6:B6"/>
    <mergeCell ref="C6:J6"/>
    <mergeCell ref="K6:L6"/>
    <mergeCell ref="M6:N6"/>
    <mergeCell ref="A3:B4"/>
    <mergeCell ref="C3:J4"/>
    <mergeCell ref="A202:A206"/>
    <mergeCell ref="B202:B206"/>
    <mergeCell ref="C202:F202"/>
    <mergeCell ref="L202:L206"/>
    <mergeCell ref="M202:M206"/>
    <mergeCell ref="N202:N206"/>
    <mergeCell ref="C203:F203"/>
    <mergeCell ref="C204:F204"/>
    <mergeCell ref="C205:F205"/>
    <mergeCell ref="C206:F206"/>
    <mergeCell ref="L213:L216"/>
    <mergeCell ref="M213:M216"/>
    <mergeCell ref="N213:N216"/>
    <mergeCell ref="C214:F214"/>
    <mergeCell ref="C215:F215"/>
    <mergeCell ref="C216:F216"/>
    <mergeCell ref="N208:N211"/>
    <mergeCell ref="C209:F209"/>
    <mergeCell ref="C210:F210"/>
    <mergeCell ref="C211:F211"/>
    <mergeCell ref="C218:F218"/>
    <mergeCell ref="B133:B144"/>
    <mergeCell ref="A133:A143"/>
    <mergeCell ref="B155:B177"/>
    <mergeCell ref="A155:A177"/>
    <mergeCell ref="B191:B200"/>
    <mergeCell ref="A191:A200"/>
    <mergeCell ref="A213:A216"/>
    <mergeCell ref="B213:B216"/>
    <mergeCell ref="C213:F213"/>
    <mergeCell ref="C191:F191"/>
    <mergeCell ref="C192:F192"/>
    <mergeCell ref="C193:F193"/>
    <mergeCell ref="C194:F194"/>
    <mergeCell ref="C196:F196"/>
    <mergeCell ref="C197:F197"/>
    <mergeCell ref="C198:F198"/>
    <mergeCell ref="C199:F199"/>
    <mergeCell ref="C200:F200"/>
    <mergeCell ref="C195:F195"/>
    <mergeCell ref="A150:A152"/>
    <mergeCell ref="C165:F165"/>
    <mergeCell ref="C159:F159"/>
    <mergeCell ref="C173:F173"/>
  </mergeCells>
  <printOptions horizontalCentered="1"/>
  <pageMargins left="0.31496062992125984" right="0.31496062992125984" top="0.74803149606299213" bottom="0.35433070866141736" header="0.31496062992125984" footer="0.31496062992125984"/>
  <pageSetup paperSize="9" scale="90" orientation="portrait" r:id="rId1"/>
  <rowBreaks count="4" manualBreakCount="4">
    <brk id="73" max="13" man="1"/>
    <brk id="97" max="13" man="1"/>
    <brk id="126" max="13" man="1"/>
    <brk id="177" max="1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view="pageBreakPreview" zoomScaleSheetLayoutView="100" workbookViewId="0">
      <selection activeCell="A2" sqref="A2:I3"/>
    </sheetView>
  </sheetViews>
  <sheetFormatPr defaultRowHeight="15"/>
  <cols>
    <col min="1" max="1" width="14.375" customWidth="1"/>
    <col min="2" max="5" width="12.75" customWidth="1"/>
    <col min="6" max="6" width="14.375" customWidth="1"/>
    <col min="7" max="7" width="14.875" customWidth="1"/>
    <col min="8" max="9" width="12.75" customWidth="1"/>
    <col min="17" max="17" width="11" bestFit="1" customWidth="1"/>
  </cols>
  <sheetData>
    <row r="1" spans="1:9" ht="15.75" thickBot="1"/>
    <row r="2" spans="1:9" ht="21" thickBot="1">
      <c r="A2" s="555" t="s">
        <v>86</v>
      </c>
      <c r="B2" s="556"/>
      <c r="C2" s="556"/>
      <c r="D2" s="556"/>
      <c r="E2" s="556"/>
      <c r="F2" s="556"/>
      <c r="G2" s="556"/>
      <c r="H2" s="556"/>
      <c r="I2" s="557"/>
    </row>
    <row r="3" spans="1:9" ht="21" thickBot="1">
      <c r="A3" s="555" t="s">
        <v>103</v>
      </c>
      <c r="B3" s="556"/>
      <c r="C3" s="556"/>
      <c r="D3" s="556"/>
      <c r="E3" s="556"/>
      <c r="F3" s="556"/>
      <c r="G3" s="556"/>
      <c r="H3" s="556"/>
      <c r="I3" s="557"/>
    </row>
    <row r="4" spans="1:9">
      <c r="A4" s="6" t="s">
        <v>100</v>
      </c>
      <c r="B4" s="7"/>
      <c r="C4" s="7"/>
      <c r="D4" s="8"/>
      <c r="E4" s="7"/>
      <c r="F4" s="8"/>
      <c r="G4" s="9"/>
      <c r="H4" s="7"/>
      <c r="I4" s="7"/>
    </row>
    <row r="5" spans="1:9">
      <c r="A5" s="558" t="s">
        <v>98</v>
      </c>
      <c r="B5" s="10" t="s">
        <v>87</v>
      </c>
      <c r="C5" s="10" t="s">
        <v>88</v>
      </c>
      <c r="D5" s="11" t="s">
        <v>89</v>
      </c>
      <c r="E5" s="10" t="s">
        <v>90</v>
      </c>
      <c r="F5" s="11" t="s">
        <v>91</v>
      </c>
      <c r="G5" s="12" t="s">
        <v>105</v>
      </c>
      <c r="H5" s="10" t="s">
        <v>92</v>
      </c>
      <c r="I5" s="560" t="s">
        <v>101</v>
      </c>
    </row>
    <row r="6" spans="1:9">
      <c r="A6" s="559"/>
      <c r="B6" s="10" t="s">
        <v>93</v>
      </c>
      <c r="C6" s="10"/>
      <c r="D6" s="11" t="s">
        <v>94</v>
      </c>
      <c r="E6" s="10" t="s">
        <v>95</v>
      </c>
      <c r="F6" s="11" t="s">
        <v>96</v>
      </c>
      <c r="G6" s="12" t="s">
        <v>107</v>
      </c>
      <c r="H6" s="10"/>
      <c r="I6" s="561"/>
    </row>
    <row r="7" spans="1:9" ht="36.75" customHeight="1">
      <c r="A7" s="20" t="s">
        <v>99</v>
      </c>
      <c r="B7" s="16">
        <v>6</v>
      </c>
      <c r="C7" s="15">
        <v>10</v>
      </c>
      <c r="D7" s="17">
        <f t="shared" ref="D7" si="0">(PI()*(B7*B7)*C7/(4*1000000))</f>
        <v>2.8274333882308137E-4</v>
      </c>
      <c r="E7" s="15">
        <v>1</v>
      </c>
      <c r="F7" s="17">
        <f t="shared" ref="F7" si="1">(D7*E7)</f>
        <v>2.8274333882308137E-4</v>
      </c>
      <c r="G7" s="18">
        <v>7850</v>
      </c>
      <c r="H7" s="26">
        <f>(F7*G7)</f>
        <v>2.2195352097611889</v>
      </c>
      <c r="I7" s="19" t="s">
        <v>102</v>
      </c>
    </row>
    <row r="8" spans="1:9">
      <c r="A8" s="7"/>
      <c r="B8" s="7"/>
      <c r="C8" s="7"/>
      <c r="D8" s="8"/>
      <c r="E8" s="7"/>
      <c r="F8" s="8"/>
      <c r="G8" s="13" t="s">
        <v>97</v>
      </c>
      <c r="H8" s="25">
        <f>SUM(H7:H7)</f>
        <v>2.2195352097611889</v>
      </c>
      <c r="I8" s="14" t="s">
        <v>106</v>
      </c>
    </row>
    <row r="9" spans="1:9" ht="15" customHeight="1"/>
    <row r="10" spans="1:9">
      <c r="G10" t="s">
        <v>104</v>
      </c>
      <c r="H10">
        <v>165.55</v>
      </c>
      <c r="I10" t="s">
        <v>13</v>
      </c>
    </row>
    <row r="11" spans="1:9" ht="15" customHeight="1">
      <c r="H11" s="21">
        <f>H10*H8</f>
        <v>367.44405397596483</v>
      </c>
      <c r="I11" t="s">
        <v>26</v>
      </c>
    </row>
    <row r="12" spans="1:9">
      <c r="D12" s="554" t="s">
        <v>126</v>
      </c>
      <c r="E12" s="554"/>
      <c r="F12" t="s">
        <v>125</v>
      </c>
    </row>
    <row r="13" spans="1:9">
      <c r="D13" s="554" t="s">
        <v>127</v>
      </c>
      <c r="E13" s="554"/>
      <c r="F13" t="s">
        <v>125</v>
      </c>
    </row>
    <row r="16" spans="1:9">
      <c r="B16" s="553" t="s">
        <v>209</v>
      </c>
      <c r="C16" s="553"/>
      <c r="D16" s="553"/>
      <c r="E16" s="553"/>
      <c r="F16" s="553"/>
      <c r="G16" s="553"/>
      <c r="H16" s="31"/>
    </row>
    <row r="17" spans="1:15" ht="59.25" customHeight="1">
      <c r="A17" s="29"/>
      <c r="B17" s="27" t="s">
        <v>197</v>
      </c>
      <c r="C17" s="28" t="s">
        <v>198</v>
      </c>
      <c r="D17" s="28" t="s">
        <v>199</v>
      </c>
      <c r="E17" s="28" t="s">
        <v>200</v>
      </c>
      <c r="F17" s="28" t="s">
        <v>195</v>
      </c>
      <c r="G17" s="28" t="s">
        <v>196</v>
      </c>
      <c r="H17" s="32"/>
    </row>
    <row r="18" spans="1:15">
      <c r="A18" s="30"/>
      <c r="B18" s="33">
        <v>0.6</v>
      </c>
      <c r="C18" s="1">
        <f>0.2*0.0016</f>
        <v>3.2000000000000003E-4</v>
      </c>
      <c r="D18" s="1">
        <f>C18*B18</f>
        <v>1.92E-4</v>
      </c>
      <c r="E18" s="1">
        <v>7850</v>
      </c>
      <c r="F18" s="1">
        <v>2</v>
      </c>
      <c r="G18" s="33">
        <f>F18*E18*D18</f>
        <v>3.0144000000000002</v>
      </c>
      <c r="H18" s="32" t="s">
        <v>26</v>
      </c>
    </row>
    <row r="20" spans="1:15">
      <c r="B20" s="553" t="s">
        <v>210</v>
      </c>
      <c r="C20" s="553"/>
      <c r="D20" s="553"/>
      <c r="E20" s="553"/>
      <c r="F20" s="553"/>
      <c r="G20" s="553"/>
      <c r="H20" s="31"/>
    </row>
    <row r="21" spans="1:15" ht="47.25">
      <c r="B21" s="27" t="s">
        <v>197</v>
      </c>
      <c r="C21" s="28" t="s">
        <v>198</v>
      </c>
      <c r="D21" s="28" t="s">
        <v>199</v>
      </c>
      <c r="E21" s="28" t="s">
        <v>200</v>
      </c>
      <c r="F21" s="28" t="s">
        <v>195</v>
      </c>
      <c r="G21" s="28" t="s">
        <v>196</v>
      </c>
      <c r="H21" s="32"/>
    </row>
    <row r="22" spans="1:15">
      <c r="B22" s="33">
        <v>1</v>
      </c>
      <c r="C22" s="1">
        <f>0.2*0.0016</f>
        <v>3.2000000000000003E-4</v>
      </c>
      <c r="D22" s="1">
        <f>C22*B22</f>
        <v>3.2000000000000003E-4</v>
      </c>
      <c r="E22" s="1">
        <v>7850</v>
      </c>
      <c r="F22" s="1">
        <v>1</v>
      </c>
      <c r="G22" s="33">
        <f>F22*E22*D22</f>
        <v>2.512</v>
      </c>
      <c r="H22" s="32" t="s">
        <v>211</v>
      </c>
    </row>
    <row r="26" spans="1:15">
      <c r="O26" s="2"/>
    </row>
  </sheetData>
  <mergeCells count="8">
    <mergeCell ref="B16:G16"/>
    <mergeCell ref="B20:G20"/>
    <mergeCell ref="D12:E12"/>
    <mergeCell ref="D13:E13"/>
    <mergeCell ref="A2:I2"/>
    <mergeCell ref="A3:I3"/>
    <mergeCell ref="A5:A6"/>
    <mergeCell ref="I5:I6"/>
  </mergeCells>
  <pageMargins left="0.70866141732283472" right="0.70866141732283472" top="0.74803149606299213" bottom="0.74803149606299213" header="0.31496062992125984" footer="0.31496062992125984"/>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CONFERENCE HALL</vt:lpstr>
      <vt:lpstr>SPORTS ROOMS</vt:lpstr>
      <vt:lpstr>ANNEXURE-A</vt:lpstr>
      <vt:lpstr>'ANNEXURE-A'!Print_Area</vt:lpstr>
      <vt:lpstr>'CONFERENCE HALL'!Print_Area</vt:lpstr>
      <vt:lpstr>'SPORTS ROOMS'!Print_Area</vt:lpstr>
      <vt:lpstr>'CONFERENCE HALL'!Print_Titles</vt:lpstr>
      <vt:lpstr>'SPORTS ROOMS'!Print_Titles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c:creator>
  <cp:lastModifiedBy>kavis</cp:lastModifiedBy>
  <cp:lastPrinted>2017-05-09T13:06:45Z</cp:lastPrinted>
  <dcterms:created xsi:type="dcterms:W3CDTF">2015-08-16T06:41:12Z</dcterms:created>
  <dcterms:modified xsi:type="dcterms:W3CDTF">2017-05-11T18:40:52Z</dcterms:modified>
</cp:coreProperties>
</file>